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itacao2\Downloads\"/>
    </mc:Choice>
  </mc:AlternateContent>
  <xr:revisionPtr revIDLastSave="0" documentId="13_ncr:1_{9214866A-8F27-4F4D-8B82-2946C708DE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rvente" sheetId="4" r:id="rId1"/>
    <sheet name="Servente cumulação copeira" sheetId="7" r:id="rId2"/>
    <sheet name="Encarregado" sheetId="16" r:id="rId3"/>
    <sheet name="equipamentos de limpeza e outro" sheetId="35" r:id="rId4"/>
    <sheet name="Valor final da proposta" sheetId="38" r:id="rId5"/>
  </sheets>
  <calcPr calcId="191029"/>
</workbook>
</file>

<file path=xl/calcChain.xml><?xml version="1.0" encoding="utf-8"?>
<calcChain xmlns="http://schemas.openxmlformats.org/spreadsheetml/2006/main">
  <c r="L67" i="4" l="1"/>
  <c r="L66" i="4" l="1"/>
  <c r="L65" i="4"/>
  <c r="L64" i="4"/>
  <c r="L63" i="4"/>
  <c r="L62" i="4"/>
  <c r="L61" i="4"/>
  <c r="L60" i="4"/>
  <c r="L59" i="4" l="1"/>
  <c r="C85" i="7"/>
  <c r="C103" i="16"/>
  <c r="C104" i="16"/>
  <c r="C105" i="16"/>
  <c r="E12" i="35"/>
  <c r="G12" i="35" s="1"/>
  <c r="E11" i="35"/>
  <c r="G11" i="35" s="1"/>
  <c r="E10" i="35"/>
  <c r="G10" i="35" s="1"/>
  <c r="E9" i="35"/>
  <c r="G9" i="35" s="1"/>
  <c r="E8" i="35"/>
  <c r="G8" i="35" s="1"/>
  <c r="E7" i="35"/>
  <c r="G7" i="35" s="1"/>
  <c r="E6" i="35"/>
  <c r="G6" i="35" s="1"/>
  <c r="E5" i="35"/>
  <c r="G5" i="35" s="1"/>
  <c r="E4" i="35"/>
  <c r="G4" i="35" s="1"/>
  <c r="E3" i="35"/>
  <c r="G3" i="35" s="1"/>
  <c r="L66" i="16"/>
  <c r="L65" i="16"/>
  <c r="L64" i="16"/>
  <c r="L63" i="16"/>
  <c r="L62" i="16"/>
  <c r="L61" i="16"/>
  <c r="L60" i="16"/>
  <c r="L69" i="7"/>
  <c r="L68" i="7"/>
  <c r="L67" i="7"/>
  <c r="L66" i="7"/>
  <c r="L65" i="7"/>
  <c r="L64" i="7"/>
  <c r="L63" i="7"/>
  <c r="L62" i="7"/>
  <c r="L61" i="7"/>
  <c r="K49" i="7"/>
  <c r="L28" i="4"/>
  <c r="L59" i="16" l="1"/>
  <c r="L70" i="7"/>
  <c r="L60" i="7" s="1"/>
  <c r="L71" i="7" s="1"/>
  <c r="K48" i="16"/>
  <c r="K48" i="4"/>
  <c r="L68" i="4" l="1"/>
  <c r="L86" i="4" s="1"/>
  <c r="L67" i="16"/>
  <c r="L105" i="16" s="1"/>
  <c r="L89" i="7"/>
  <c r="K46" i="4" l="1"/>
  <c r="K44" i="4"/>
  <c r="K45" i="4" s="1"/>
  <c r="L29" i="4"/>
  <c r="L33" i="4" s="1"/>
  <c r="L39" i="4" s="1"/>
  <c r="K13" i="4"/>
  <c r="L7" i="4"/>
  <c r="L8" i="4" s="1"/>
  <c r="G13" i="35" l="1"/>
  <c r="G15" i="35" l="1"/>
  <c r="G14" i="35"/>
  <c r="C107" i="16"/>
  <c r="L97" i="16"/>
  <c r="C97" i="16"/>
  <c r="C95" i="16"/>
  <c r="C94" i="16"/>
  <c r="C93" i="16"/>
  <c r="L92" i="16"/>
  <c r="C92" i="16"/>
  <c r="C91" i="16"/>
  <c r="C87" i="16"/>
  <c r="C85" i="16"/>
  <c r="C84" i="16"/>
  <c r="C83" i="16"/>
  <c r="C82" i="16"/>
  <c r="C81" i="16"/>
  <c r="L94" i="16"/>
  <c r="K46" i="16"/>
  <c r="K44" i="16"/>
  <c r="L29" i="16"/>
  <c r="L28" i="16"/>
  <c r="K25" i="16"/>
  <c r="K47" i="16" s="1"/>
  <c r="K13" i="16"/>
  <c r="K14" i="16" s="1"/>
  <c r="L7" i="16"/>
  <c r="L8" i="16" s="1"/>
  <c r="L48" i="16" l="1"/>
  <c r="L44" i="16"/>
  <c r="L46" i="16"/>
  <c r="L47" i="16" s="1"/>
  <c r="G16" i="35"/>
  <c r="G17" i="35" s="1"/>
  <c r="G18" i="35" s="1"/>
  <c r="E6" i="38" s="1"/>
  <c r="L101" i="16"/>
  <c r="L33" i="16"/>
  <c r="L39" i="16" s="1"/>
  <c r="K45" i="16"/>
  <c r="L45" i="16" s="1"/>
  <c r="L81" i="16" l="1"/>
  <c r="L13" i="16"/>
  <c r="L12" i="16"/>
  <c r="K49" i="16"/>
  <c r="L108" i="7"/>
  <c r="L102" i="7"/>
  <c r="C91" i="7"/>
  <c r="C89" i="7"/>
  <c r="C88" i="7"/>
  <c r="C87" i="7"/>
  <c r="C86" i="7"/>
  <c r="K47" i="7"/>
  <c r="K45" i="7"/>
  <c r="L30" i="7"/>
  <c r="L29" i="7"/>
  <c r="K26" i="7"/>
  <c r="K48" i="7" s="1"/>
  <c r="K14" i="7"/>
  <c r="K15" i="7" s="1"/>
  <c r="L7" i="7"/>
  <c r="L14" i="16" l="1"/>
  <c r="L17" i="16" s="1"/>
  <c r="L34" i="7"/>
  <c r="L40" i="7" s="1"/>
  <c r="L93" i="16"/>
  <c r="L49" i="16"/>
  <c r="L103" i="16" s="1"/>
  <c r="L9" i="7"/>
  <c r="K46" i="7"/>
  <c r="K50" i="7" s="1"/>
  <c r="L37" i="16" l="1"/>
  <c r="L20" i="16"/>
  <c r="L18" i="16"/>
  <c r="L91" i="16" s="1"/>
  <c r="L23" i="16"/>
  <c r="L22" i="16"/>
  <c r="L19" i="16"/>
  <c r="L24" i="16"/>
  <c r="L21" i="16"/>
  <c r="L85" i="7"/>
  <c r="L47" i="7"/>
  <c r="L48" i="7" s="1"/>
  <c r="L46" i="7"/>
  <c r="L49" i="7"/>
  <c r="L45" i="7"/>
  <c r="L13" i="7"/>
  <c r="L14" i="7"/>
  <c r="L83" i="16"/>
  <c r="L25" i="16" l="1"/>
  <c r="L38" i="16" s="1"/>
  <c r="L40" i="16" s="1"/>
  <c r="L15" i="7"/>
  <c r="L38" i="7" s="1"/>
  <c r="L50" i="7"/>
  <c r="L87" i="7" s="1"/>
  <c r="L102" i="16" l="1"/>
  <c r="L54" i="16"/>
  <c r="L53" i="16"/>
  <c r="L82" i="16"/>
  <c r="L19" i="7"/>
  <c r="L22" i="7"/>
  <c r="L21" i="7"/>
  <c r="L23" i="7"/>
  <c r="L24" i="7"/>
  <c r="L20" i="7"/>
  <c r="L25" i="7"/>
  <c r="L18" i="7"/>
  <c r="L55" i="16" l="1"/>
  <c r="L26" i="7"/>
  <c r="L39" i="7" s="1"/>
  <c r="L41" i="7" s="1"/>
  <c r="L55" i="7" s="1"/>
  <c r="L86" i="7" l="1"/>
  <c r="L54" i="7"/>
  <c r="L56" i="7" s="1"/>
  <c r="L88" i="7" s="1"/>
  <c r="K25" i="4"/>
  <c r="K47" i="4" s="1"/>
  <c r="C88" i="4"/>
  <c r="C86" i="4"/>
  <c r="C85" i="4"/>
  <c r="C84" i="4"/>
  <c r="K14" i="4"/>
  <c r="C82" i="4"/>
  <c r="C83" i="4"/>
  <c r="L99" i="4"/>
  <c r="L105" i="4"/>
  <c r="L90" i="7" l="1"/>
  <c r="L75" i="7" s="1"/>
  <c r="L76" i="7" s="1"/>
  <c r="L78" i="7" s="1"/>
  <c r="L82" i="4"/>
  <c r="L46" i="4"/>
  <c r="L47" i="4" s="1"/>
  <c r="L45" i="4"/>
  <c r="L44" i="4"/>
  <c r="L48" i="4"/>
  <c r="K49" i="4"/>
  <c r="L12" i="4"/>
  <c r="L13" i="4"/>
  <c r="L79" i="7" l="1"/>
  <c r="L80" i="7"/>
  <c r="L49" i="4"/>
  <c r="L84" i="4" s="1"/>
  <c r="L107" i="7"/>
  <c r="L110" i="7" s="1"/>
  <c r="L14" i="4"/>
  <c r="L81" i="7" l="1"/>
  <c r="L91" i="7" s="1"/>
  <c r="L92" i="7" s="1"/>
  <c r="D4" i="38" s="1"/>
  <c r="E4" i="38" s="1"/>
  <c r="L37" i="4"/>
  <c r="L22" i="4"/>
  <c r="L23" i="4"/>
  <c r="L21" i="4"/>
  <c r="L17" i="4"/>
  <c r="L20" i="4"/>
  <c r="L24" i="4"/>
  <c r="L18" i="4"/>
  <c r="L19" i="4"/>
  <c r="C114" i="7" l="1"/>
  <c r="L109" i="7"/>
  <c r="L25" i="4"/>
  <c r="L38" i="4" s="1"/>
  <c r="L40" i="4" s="1"/>
  <c r="L53" i="4" s="1"/>
  <c r="L83" i="4" l="1"/>
  <c r="L54" i="4"/>
  <c r="L55" i="4" l="1"/>
  <c r="L85" i="4" s="1"/>
  <c r="L87" i="4" s="1"/>
  <c r="L72" i="4" s="1"/>
  <c r="L73" i="4" l="1"/>
  <c r="L76" i="4" s="1"/>
  <c r="L77" i="4" l="1"/>
  <c r="L75" i="4"/>
  <c r="L104" i="4" s="1"/>
  <c r="L107" i="4" s="1"/>
  <c r="L96" i="16"/>
  <c r="L98" i="16" s="1"/>
  <c r="L104" i="16"/>
  <c r="L106" i="16" s="1"/>
  <c r="L78" i="4" l="1"/>
  <c r="L88" i="4" s="1"/>
  <c r="L89" i="4" s="1"/>
  <c r="L85" i="16"/>
  <c r="L84" i="16"/>
  <c r="L86" i="16" s="1"/>
  <c r="L88" i="16" s="1"/>
  <c r="C110" i="16" s="1"/>
  <c r="L106" i="4" l="1"/>
  <c r="D111" i="4"/>
  <c r="D3" i="38"/>
  <c r="E3" i="38" s="1"/>
  <c r="L71" i="16"/>
  <c r="L72" i="16" l="1"/>
  <c r="L76" i="16" s="1"/>
  <c r="L74" i="16" l="1"/>
  <c r="L75" i="16"/>
  <c r="L77" i="16" l="1"/>
  <c r="L107" i="16" s="1"/>
  <c r="L108" i="16" s="1"/>
  <c r="D5" i="38" s="1"/>
  <c r="E5" i="38" s="1"/>
  <c r="E7" i="38" l="1"/>
  <c r="E8" i="38" s="1"/>
  <c r="L95" i="16"/>
  <c r="L87" i="16"/>
</calcChain>
</file>

<file path=xl/sharedStrings.xml><?xml version="1.0" encoding="utf-8"?>
<sst xmlns="http://schemas.openxmlformats.org/spreadsheetml/2006/main" count="613" uniqueCount="173">
  <si>
    <t>-</t>
  </si>
  <si>
    <t>VALOR (R$)</t>
  </si>
  <si>
    <t>%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</si>
  <si>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</si>
  <si>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</si>
  <si>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</si>
  <si>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</si>
  <si>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</si>
  <si>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</si>
  <si>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</si>
  <si>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</si>
  <si>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</si>
  <si>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COMPOSIÇÃO DA REMUNERAÇÃO</t>
  </si>
  <si>
    <t>INSUMOS DIVERSOS</t>
  </si>
  <si>
    <t>Nota(1):</t>
  </si>
  <si>
    <t>TOTAL</t>
  </si>
  <si>
    <t>CUSTOS INDIRETOS, TRIBUTOS E LUCRO</t>
  </si>
  <si>
    <t>Custos Indiretos</t>
  </si>
  <si>
    <t>Mão-de-Obra vinculada à execução contratual (valor por empregado)</t>
  </si>
  <si>
    <t>MÓDULO 1 - COMPOSIÇÃO DA REMUNERAÇÃO</t>
  </si>
  <si>
    <t>Quadro Resumo - VALOR MENSAL DOS SERVIÇOS</t>
  </si>
  <si>
    <t>Qde Postos (E)</t>
  </si>
  <si>
    <t>Tipo de Serviço (A)</t>
  </si>
  <si>
    <t>Valor Por Empregado(B)</t>
  </si>
  <si>
    <t>Valor Proposto por Posto (D) = (B x C)</t>
  </si>
  <si>
    <t>Qde de Empregados por posto ( C )</t>
  </si>
  <si>
    <t>Serviço 1 (indicar)</t>
  </si>
  <si>
    <t>Serviço 2 (indicar)</t>
  </si>
  <si>
    <t>Serviço 3 (indicar)</t>
  </si>
  <si>
    <t>Serviço ... (indicar)</t>
  </si>
  <si>
    <t>R$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</si>
  <si>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</si>
  <si>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</si>
  <si>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</si>
  <si>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</si>
  <si>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</si>
  <si>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</si>
  <si>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</si>
  <si>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</si>
  <si>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</si>
  <si>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</si>
  <si>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</si>
  <si>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</si>
  <si>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</si>
  <si>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TRIBUTOS</t>
  </si>
  <si>
    <t>C.1</t>
  </si>
  <si>
    <t>C.2</t>
  </si>
  <si>
    <t>C.3</t>
  </si>
  <si>
    <t>Adicional Insalubridade</t>
  </si>
  <si>
    <t>MÓDULO 2 – ENCARGOS E BENEFÍCIOS ANUAIS, MENSAIS E DIÁRIOS</t>
  </si>
  <si>
    <t>SESC ou SESI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</si>
  <si>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</si>
  <si>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</si>
  <si>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</si>
  <si>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</si>
  <si>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</si>
  <si>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TOTAL SUBMÓDULO 2.2</t>
  </si>
  <si>
    <t>Submódulo 2.3 - Benefícios Mensais e Diários</t>
  </si>
  <si>
    <t>TOTAL SUBMÓDULO 2.3</t>
  </si>
  <si>
    <t>QUADRO-RESUMO DO MÓDULO 2 - ENCARGOS, BENEFÍCIOS ANUAIS, MENSAIS E DIÁRIOS</t>
  </si>
  <si>
    <t>2.1</t>
  </si>
  <si>
    <t>2.2</t>
  </si>
  <si>
    <t>2.3</t>
  </si>
  <si>
    <t>Módulo 2 - Encargos, Benefícios Anuais, Mensais e Diários</t>
  </si>
  <si>
    <t>Benefícios Mensais e Diários</t>
  </si>
  <si>
    <t>TOTAL DO MÓDULO 1</t>
  </si>
  <si>
    <t>TOTAL DO MÓDULO 2</t>
  </si>
  <si>
    <t>MÓDULO 3 – PROVISÃO PARA RESCISÃO</t>
  </si>
  <si>
    <t>PROVISÃO PARA RESCISÃO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</si>
  <si>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</si>
  <si>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</si>
  <si>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</si>
  <si>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</si>
  <si>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TOTAL DO MÓDULO 3</t>
  </si>
  <si>
    <t>MÓDULO 4 – CUSTO DE REPOSIÇÃO DO PROFISSIONAL AUSENTE</t>
  </si>
  <si>
    <t>TOTAL DO MÓDULO 4</t>
  </si>
  <si>
    <t>MÓDULO 5 – INSUMOS DIVERSOS</t>
  </si>
  <si>
    <t>TOTAL DO MÓDULO 5</t>
  </si>
  <si>
    <t>MÓDULO 6 – CUSTOS INDIRETOS, TRIBUTOS E LUCRO</t>
  </si>
  <si>
    <t>TOTAL DO MÓDULO 6</t>
  </si>
  <si>
    <t>QUADRO RESUMO DO CUSTO POR EMPREGADO</t>
  </si>
  <si>
    <t>Subtotal (A + B + C + D + E)</t>
  </si>
  <si>
    <t>FATOR K</t>
  </si>
  <si>
    <t>PREÇO TOTAL POR EMPREGADO</t>
  </si>
  <si>
    <t>Percentual do adicional (10%, 20% ou 40%)</t>
  </si>
  <si>
    <r>
      <t>13º salário</t>
    </r>
    <r>
      <rPr>
        <sz val="10"/>
        <color indexed="10"/>
        <rFont val="Arial"/>
        <family val="2"/>
      </rPr>
      <t xml:space="preserve"> </t>
    </r>
  </si>
  <si>
    <t>Contribuição previdenciária</t>
  </si>
  <si>
    <t xml:space="preserve">Vale-Transporte </t>
  </si>
  <si>
    <t>Dias</t>
  </si>
  <si>
    <t>Quantidade por dia</t>
  </si>
  <si>
    <t>Custo unitário</t>
  </si>
  <si>
    <t>Valor mensal</t>
  </si>
  <si>
    <t>% de desconto</t>
  </si>
  <si>
    <t>Adicional de Férias de 1/3</t>
  </si>
  <si>
    <t>Submódulo 2.1 - 13º Salário e Adicional de Férias</t>
  </si>
  <si>
    <t>13º Salário e Adicional de Férias</t>
  </si>
  <si>
    <t>Custo diário de reposição de profissional ausente por ausências legais, licença paternidade, acidente de trabalho, licença maternidade, etc.</t>
  </si>
  <si>
    <t>Provisão para reposição do posto durante as férias do titular</t>
  </si>
  <si>
    <t>Quantidade anual</t>
  </si>
  <si>
    <t>Valor unitário</t>
  </si>
  <si>
    <t xml:space="preserve">Servente </t>
  </si>
  <si>
    <t>Contribuição Social sobre a demissão sem justa causa</t>
  </si>
  <si>
    <t>Multa do FGTS sobre a demissão sem justa causa</t>
  </si>
  <si>
    <t>ITEM</t>
  </si>
  <si>
    <t>QUANTIDADE</t>
  </si>
  <si>
    <t>CUSTOS INDIRETOS</t>
  </si>
  <si>
    <t>LUCRO</t>
  </si>
  <si>
    <t>CUSTO MENSAL</t>
  </si>
  <si>
    <t>CUSTO UNITÁRIO R$</t>
  </si>
  <si>
    <t>CUSTO TOTAL R$</t>
  </si>
  <si>
    <t xml:space="preserve">CUSTO TOTAL MENSAL = TOTAL MENSAL DE EQUIPAMENTOS + CUSTOS INDIRETOS + LUCRO +TRIBUTOS = </t>
  </si>
  <si>
    <t xml:space="preserve">TOTAL DE EQUIPAMENTOS + CUSTOS INDIRETOS + LUCRO = </t>
  </si>
  <si>
    <t>FREQUÊNCIA DE FORNECIMENTO</t>
  </si>
  <si>
    <t>TOTAL  MENSAL DE EQUIPAMENTOS (EXCLUSIVAMENTE PARA FINS DE JULGAMENTO DA LICITAÇÃO) =</t>
  </si>
  <si>
    <t>Função</t>
  </si>
  <si>
    <t>N° de Funcionários</t>
  </si>
  <si>
    <t>Equipamentos para limpeza e outros serviços</t>
  </si>
  <si>
    <t>CUSTO MENSAL EXCLUSIVAMENTE PARA FINS DE JULGAMENTO DA LICITAÇÃO</t>
  </si>
  <si>
    <t>Servente - 40 horas</t>
  </si>
  <si>
    <t>Servente com cumulação de função de copeira - 40 horas</t>
  </si>
  <si>
    <t>Encarregado - 40 horas</t>
  </si>
  <si>
    <t>Salário Base - 40 horas</t>
  </si>
  <si>
    <t>Adicional de cumulação de função</t>
  </si>
  <si>
    <t>Submódulo 2.2 - Encargos previdenciários e FGTS</t>
  </si>
  <si>
    <t>Encargos previdenciários e FGTS</t>
  </si>
  <si>
    <t xml:space="preserve">RAT ajustado </t>
  </si>
  <si>
    <t>Par de sapatos pretos, tipo esporte fino, de couro e solado de borracha</t>
  </si>
  <si>
    <t>Total uniformes e EPI</t>
  </si>
  <si>
    <t xml:space="preserve">ISS </t>
  </si>
  <si>
    <t xml:space="preserve">Cargo </t>
  </si>
  <si>
    <t>Base de cálculo</t>
  </si>
  <si>
    <t>Auxílio-Refeição/Alimentação - CCT</t>
  </si>
  <si>
    <t>Assistência Médica - CCT</t>
  </si>
  <si>
    <t xml:space="preserve">Benefício Social Familiar - CCT </t>
  </si>
  <si>
    <t xml:space="preserve">Fundo de Formação Profissional - CCT </t>
  </si>
  <si>
    <t>Servente com cumulação de função de copeira</t>
  </si>
  <si>
    <t>Módulo 4 - Cobertura de Férias e Ausências Legais</t>
  </si>
  <si>
    <t xml:space="preserve">Auxílio-Refeição/Alimentação - CCT </t>
  </si>
  <si>
    <t>Fundo de Formação Profissional - CCT</t>
  </si>
  <si>
    <t>TOTAL SUBMÓDULO 2.1</t>
  </si>
  <si>
    <t>TRIBUTOS (PIS+COFINS+ISS)</t>
  </si>
  <si>
    <t>Custo unitário mensal</t>
  </si>
  <si>
    <t>Custo total mensal</t>
  </si>
  <si>
    <t>Quadro resumo da proposta</t>
  </si>
  <si>
    <t>PLANILHA DE COMPOSIÇÃO DE CUSTO E FORMAÇÃO DE PREÇO (Preencher os campos marcados em verde)</t>
  </si>
  <si>
    <t>Equipamentos de limpeza (Preencher os campos marcados em verde)</t>
  </si>
  <si>
    <t>Encarregado</t>
  </si>
  <si>
    <t>p</t>
  </si>
  <si>
    <t>MÓDULO 2 - ENCARGOS E BENEFÍCIOS ANUAIS, MENSAIS E DIÁRIOS</t>
  </si>
  <si>
    <t>Escada de alumínio com 8 (oito) degraus, dobrável, com sistema de travamento nas laterais e na plataforma superior. Fabricada em alumínio, com sapatas e degraus antiderrapantes, suportando até 120 Kg. Registro no Inmetro</t>
  </si>
  <si>
    <t>Escada de alumínio com 3 (três) degraus, dobrável, com sistema de travamento nas laterais e na plataforma superior. Fabricada em alumínio, com sapatas e degraus antiderrapantes, suportando até 120 Kg. Registro no Inmetro</t>
  </si>
  <si>
    <t>Mangueira flexível em PVC, comprimento de 50 metros. Deverá acompanhar esguicho de jato regulável, gatilho, regulador de vazão, adaptador de torneira e engate para conectar na lavadora de alta pressão; enrolador de mangueira com rodinhas para facilitar o transporte com capacidade de armazenamento de até 50 metros de mangueira, com engates rápidos e carretel</t>
  </si>
  <si>
    <t>Enceradeira industrial, tensão de 110V, com cabo em aço com pintura eletrostática, caixa de ligação em plástico termo-resistente, alavancas de acionamento em plástico ABS, com suporte para disco de fibra de 350mm e dispositivo de segurança através de alavanca de acionamento liga/desliga</t>
  </si>
  <si>
    <t>Rodo limpador de vidro 35 cm com uma base de flanela e uma base de borracha e cabo extensor de até 03 (três) metros em alumínio</t>
  </si>
  <si>
    <t>Suporte para fibra abrasiva minilock 35 cm, com cabo em alumínio medindo 1,5 metro</t>
  </si>
  <si>
    <t>Capa de chuva em PVC, forrada, com touca, na cor preta</t>
  </si>
  <si>
    <r>
      <t>Extensão elétrica com 50 metros, com fio flexível e com dupla camada de isolamento,</t>
    </r>
    <r>
      <rPr>
        <sz val="10"/>
        <color rgb="FF000000"/>
        <rFont val="Arial"/>
        <family val="2"/>
      </rPr>
      <t xml:space="preserve"> que permita ligar máquinas e equipamentos com plugues mais grossos (20 Amperes), </t>
    </r>
    <r>
      <rPr>
        <sz val="10"/>
        <rFont val="Arial"/>
        <family val="2"/>
      </rPr>
      <t>com carretel e adaptador da tomada caso necessário. Registro no Inmetro</t>
    </r>
  </si>
  <si>
    <t>Mangueira flexível em PVC, comprimento de 100 metros. Deverá acompanhar esguicho de jato regulável, gatilho, regulador de vazão, adaptador de torneira e engate para conectar na lavadora de alta pressão; enrolador de mangueira com rodinhas para facilitar o transporte com capacidade de armazenamento de até 100 metros de mangueira, com engates rápidos e carretel</t>
  </si>
  <si>
    <t>Calça em brim com elástico em toda a volta da cintura, sem zíperes ou botão, sem bolso</t>
  </si>
  <si>
    <t>Camisetas mangas curtas em algodão, gola redonda com ribana, com a logomarca da empresa estampada no lado esquerdo na altura do peito</t>
  </si>
  <si>
    <t>Jaqueta ou casaco apropriado para os dias frios, mangas longas, forrada, com dois bolsos laterais na altura da cintura, fechamento com zíper, com a logomarca da empresa bordada no lado esquerdo na altura do peito. Cor combinando com o restante do uniforme</t>
  </si>
  <si>
    <t>Crachá de identificação em material PVC, com logotipo da empresa, cantos arredondados, com cordão em material poliéster, com presilha de metal garra tipo jacaré para fixação do cordão no crachá</t>
  </si>
  <si>
    <t>Calçado de segurança tipo sapato/tênis, modelo unissex, confeccionado em E.V.A., cor preta, fechado no calcanhar e na parte superior (frente), com solado antiderrapante, impermeável e ergonômico. Apresentar Certificado de Aprovação (CA) válido</t>
  </si>
  <si>
    <t>Bota de borracha cano longo em PVC, cor preta, solado antiderrapante, sem cadarço, impermeável. Apresentar Certificado de Aprovação (CA) válido</t>
  </si>
  <si>
    <t>Luvas de limpeza em látex na cor amarela, com revestimento interno reforçado, flocada e com superfície externa antiderrapante. Comprimento de no mínimo 30 cm. Apresentar Certificado de Aprovação (CA) válido</t>
  </si>
  <si>
    <t>Luvas de limpeza em látex na cor azul, com revestimento interno reforçado, flocada e com superfície externa antiderrapante. Comprimento de no mínimo 30 cm. Apresentar Certificado de Aprovação (CA) válido</t>
  </si>
  <si>
    <t>Avental em tecido com bolso frontal, comprimento na altura dos joelhos, com a logomarca da empresa estampada centralizada na altura do peito</t>
  </si>
  <si>
    <t>Touca sanfonada descartável com elástico, confeccionada em tecido não tecido (TNT) com gramatura mínima de 30G/M2, ajustável para qualquer tamanho de cabeça, hipoalergênica e atóxica</t>
  </si>
  <si>
    <t>Calça social, vista embutida com zíper e fechamento por botões</t>
  </si>
  <si>
    <t>Camisa ou camisete social mangas curtas, logomarca da empresa bordada no lado esquerdo na altura do peito, colarinho forrado com entretela, fechamento por botões</t>
  </si>
  <si>
    <t>Lavadora de alta pressão com potência de 1800 W, tensão de 110V, com alça e rodas para facilitar o transporte, com pistola de engate rápido e mangueira de no mínimo 7 metros, lança bico regulável, com dispositivo que permita a parada total de água ao desligar o gatilho e com adaptador de tomada caso necessário</t>
  </si>
  <si>
    <t>Data base da categoria</t>
  </si>
  <si>
    <t>CUSTO PARA 12 MESES EXCLUSIVAMENTE PARA FINS DE JULGAMENTO DA LICITAÇÃO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</si>
</sst>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0%"/>
    <numFmt numFmtId="167" formatCode="_-&quot;R$&quot;* #,##0.00_-;\-&quot;R$&quot;* #,##0.00_-;_-&quot;R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9">
    <xf numFmtId="0" fontId="0" fillId="0" borderId="0" xfId="0"/>
    <xf numFmtId="2" fontId="0" fillId="6" borderId="1" xfId="0" applyNumberFormat="1" applyFill="1" applyBorder="1" applyProtection="1">
      <protection locked="0"/>
    </xf>
    <xf numFmtId="10" fontId="0" fillId="6" borderId="1" xfId="2" applyNumberFormat="1" applyFont="1" applyFill="1" applyBorder="1" applyAlignment="1" applyProtection="1">
      <alignment horizontal="center"/>
      <protection locked="0"/>
    </xf>
    <xf numFmtId="10" fontId="0" fillId="6" borderId="1" xfId="0" applyNumberFormat="1" applyFill="1" applyBorder="1" applyAlignment="1" applyProtection="1">
      <alignment horizontal="center"/>
      <protection locked="0"/>
    </xf>
    <xf numFmtId="2" fontId="0" fillId="6" borderId="1" xfId="0" applyNumberFormat="1" applyFill="1" applyBorder="1" applyAlignment="1" applyProtection="1">
      <alignment horizontal="center"/>
      <protection locked="0"/>
    </xf>
    <xf numFmtId="2" fontId="0" fillId="6" borderId="1" xfId="0" applyNumberFormat="1" applyFill="1" applyBorder="1" applyAlignment="1" applyProtection="1">
      <alignment horizontal="right"/>
      <protection locked="0"/>
    </xf>
    <xf numFmtId="10" fontId="0" fillId="6" borderId="1" xfId="0" applyNumberFormat="1" applyFill="1" applyBorder="1" applyProtection="1">
      <protection locked="0"/>
    </xf>
    <xf numFmtId="2" fontId="0" fillId="7" borderId="1" xfId="0" applyNumberFormat="1" applyFill="1" applyBorder="1" applyAlignment="1" applyProtection="1">
      <alignment horizontal="center" vertical="center" wrapText="1"/>
      <protection locked="0"/>
    </xf>
    <xf numFmtId="10" fontId="0" fillId="7" borderId="0" xfId="0" applyNumberFormat="1" applyFill="1" applyAlignment="1" applyProtection="1">
      <alignment wrapText="1"/>
      <protection locked="0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0" borderId="1" xfId="0" applyBorder="1"/>
    <xf numFmtId="0" fontId="0" fillId="3" borderId="27" xfId="0" applyFill="1" applyBorder="1"/>
    <xf numFmtId="2" fontId="0" fillId="0" borderId="1" xfId="0" applyNumberFormat="1" applyBorder="1"/>
    <xf numFmtId="2" fontId="5" fillId="11" borderId="1" xfId="0" applyNumberFormat="1" applyFont="1" applyFill="1" applyBorder="1"/>
    <xf numFmtId="0" fontId="5" fillId="0" borderId="0" xfId="0" applyFont="1" applyAlignment="1">
      <alignment horizontal="center"/>
    </xf>
    <xf numFmtId="2" fontId="5" fillId="0" borderId="0" xfId="0" applyNumberFormat="1" applyFont="1"/>
    <xf numFmtId="10" fontId="0" fillId="0" borderId="1" xfId="0" applyNumberFormat="1" applyBorder="1" applyAlignment="1">
      <alignment horizontal="center"/>
    </xf>
    <xf numFmtId="10" fontId="0" fillId="3" borderId="1" xfId="0" applyNumberFormat="1" applyFill="1" applyBorder="1" applyAlignment="1">
      <alignment horizontal="center"/>
    </xf>
    <xf numFmtId="10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/>
    <xf numFmtId="0" fontId="8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2" xfId="0" applyBorder="1"/>
    <xf numFmtId="0" fontId="8" fillId="0" borderId="0" xfId="0" applyFont="1"/>
    <xf numFmtId="166" fontId="0" fillId="0" borderId="1" xfId="0" applyNumberForma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0" fillId="0" borderId="2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10" fontId="0" fillId="0" borderId="1" xfId="2" applyNumberFormat="1" applyFont="1" applyBorder="1" applyAlignment="1" applyProtection="1">
      <alignment horizontal="center"/>
    </xf>
    <xf numFmtId="2" fontId="0" fillId="0" borderId="1" xfId="0" applyNumberFormat="1" applyBorder="1" applyAlignment="1">
      <alignment horizontal="center"/>
    </xf>
    <xf numFmtId="165" fontId="0" fillId="3" borderId="1" xfId="2" applyNumberFormat="1" applyFont="1" applyFill="1" applyBorder="1" applyAlignment="1" applyProtection="1"/>
    <xf numFmtId="10" fontId="0" fillId="0" borderId="1" xfId="2" applyNumberFormat="1" applyFont="1" applyBorder="1" applyAlignment="1" applyProtection="1"/>
    <xf numFmtId="0" fontId="0" fillId="0" borderId="0" xfId="0" applyAlignment="1">
      <alignment horizontal="center"/>
    </xf>
    <xf numFmtId="2" fontId="0" fillId="0" borderId="0" xfId="0" applyNumberFormat="1"/>
    <xf numFmtId="0" fontId="5" fillId="0" borderId="23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5" xfId="0" applyBorder="1"/>
    <xf numFmtId="0" fontId="0" fillId="0" borderId="20" xfId="0" applyBorder="1"/>
    <xf numFmtId="2" fontId="0" fillId="0" borderId="17" xfId="0" applyNumberFormat="1" applyBorder="1"/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/>
    <xf numFmtId="2" fontId="0" fillId="0" borderId="18" xfId="0" applyNumberFormat="1" applyBorder="1"/>
    <xf numFmtId="0" fontId="5" fillId="0" borderId="12" xfId="0" applyFont="1" applyBorder="1"/>
    <xf numFmtId="0" fontId="5" fillId="0" borderId="21" xfId="0" applyFont="1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22" xfId="0" applyBorder="1"/>
    <xf numFmtId="2" fontId="0" fillId="0" borderId="19" xfId="0" applyNumberFormat="1" applyBorder="1"/>
    <xf numFmtId="2" fontId="5" fillId="0" borderId="13" xfId="0" applyNumberFormat="1" applyFont="1" applyBorder="1"/>
    <xf numFmtId="0" fontId="0" fillId="0" borderId="24" xfId="0" applyBorder="1" applyAlignment="1">
      <alignment horizontal="center"/>
    </xf>
    <xf numFmtId="2" fontId="0" fillId="0" borderId="8" xfId="0" applyNumberFormat="1" applyBorder="1"/>
    <xf numFmtId="2" fontId="0" fillId="0" borderId="4" xfId="0" applyNumberFormat="1" applyBorder="1"/>
    <xf numFmtId="0" fontId="5" fillId="0" borderId="0" xfId="0" applyFont="1"/>
    <xf numFmtId="164" fontId="5" fillId="0" borderId="0" xfId="1" applyFont="1" applyProtection="1"/>
    <xf numFmtId="43" fontId="0" fillId="0" borderId="0" xfId="0" applyNumberFormat="1"/>
    <xf numFmtId="10" fontId="0" fillId="0" borderId="1" xfId="2" applyNumberFormat="1" applyFont="1" applyFill="1" applyBorder="1" applyAlignment="1" applyProtection="1">
      <alignment horizontal="center"/>
    </xf>
    <xf numFmtId="0" fontId="0" fillId="0" borderId="27" xfId="0" applyBorder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2" fontId="0" fillId="7" borderId="10" xfId="0" applyNumberForma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0" fillId="0" borderId="0" xfId="4" applyFont="1" applyAlignment="1" applyProtection="1">
      <alignment horizontal="right" vertical="center"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vertical="center"/>
    </xf>
    <xf numFmtId="43" fontId="5" fillId="8" borderId="11" xfId="4" applyFont="1" applyFill="1" applyBorder="1" applyAlignment="1" applyProtection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3" fontId="0" fillId="0" borderId="1" xfId="4" applyFont="1" applyBorder="1" applyAlignment="1" applyProtection="1">
      <alignment horizontal="right" wrapText="1"/>
    </xf>
    <xf numFmtId="43" fontId="0" fillId="0" borderId="0" xfId="0" applyNumberFormat="1" applyAlignment="1">
      <alignment wrapText="1"/>
    </xf>
    <xf numFmtId="43" fontId="0" fillId="0" borderId="39" xfId="4" applyFont="1" applyBorder="1" applyAlignment="1" applyProtection="1">
      <alignment horizontal="right" wrapText="1"/>
    </xf>
    <xf numFmtId="43" fontId="9" fillId="8" borderId="11" xfId="4" applyFont="1" applyFill="1" applyBorder="1" applyAlignment="1" applyProtection="1">
      <alignment horizontal="right" vertical="center" wrapText="1"/>
    </xf>
    <xf numFmtId="2" fontId="0" fillId="6" borderId="1" xfId="0" applyNumberFormat="1" applyFill="1" applyBorder="1" applyAlignment="1" applyProtection="1">
      <alignment horizontal="center" vertical="center"/>
      <protection locked="0"/>
    </xf>
    <xf numFmtId="43" fontId="0" fillId="6" borderId="1" xfId="4" applyFont="1" applyFill="1" applyBorder="1" applyAlignment="1" applyProtection="1">
      <protection locked="0"/>
    </xf>
    <xf numFmtId="2" fontId="0" fillId="6" borderId="27" xfId="0" applyNumberFormat="1" applyFill="1" applyBorder="1" applyAlignment="1" applyProtection="1">
      <alignment horizontal="center" vertical="center"/>
      <protection locked="0"/>
    </xf>
    <xf numFmtId="2" fontId="0" fillId="6" borderId="28" xfId="0" applyNumberFormat="1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9" fontId="0" fillId="6" borderId="27" xfId="0" applyNumberFormat="1" applyFill="1" applyBorder="1" applyAlignment="1" applyProtection="1">
      <alignment horizontal="right"/>
      <protection locked="0"/>
    </xf>
    <xf numFmtId="0" fontId="0" fillId="6" borderId="28" xfId="0" applyFill="1" applyBorder="1" applyAlignment="1" applyProtection="1">
      <alignment horizontal="right"/>
      <protection locked="0"/>
    </xf>
    <xf numFmtId="0" fontId="0" fillId="3" borderId="1" xfId="0" applyFill="1" applyBorder="1"/>
    <xf numFmtId="0" fontId="5" fillId="2" borderId="1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9" borderId="27" xfId="0" applyFont="1" applyFill="1" applyBorder="1" applyAlignment="1">
      <alignment horizontal="center" vertical="center"/>
    </xf>
    <xf numFmtId="0" fontId="5" fillId="9" borderId="12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7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2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5" fillId="0" borderId="1" xfId="0" applyFont="1" applyBorder="1"/>
    <xf numFmtId="0" fontId="0" fillId="0" borderId="31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2" xfId="0" applyBorder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2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8" borderId="27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28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1" xfId="0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0" borderId="12" xfId="0" applyBorder="1"/>
    <xf numFmtId="0" fontId="11" fillId="3" borderId="42" xfId="0" applyFont="1" applyFill="1" applyBorder="1" applyAlignment="1">
      <alignment horizontal="left"/>
    </xf>
    <xf numFmtId="0" fontId="11" fillId="3" borderId="43" xfId="0" applyFont="1" applyFill="1" applyBorder="1" applyAlignment="1">
      <alignment horizontal="left"/>
    </xf>
    <xf numFmtId="0" fontId="11" fillId="3" borderId="26" xfId="0" applyFont="1" applyFill="1" applyBorder="1" applyAlignment="1">
      <alignment horizontal="left"/>
    </xf>
    <xf numFmtId="0" fontId="11" fillId="3" borderId="27" xfId="0" applyFont="1" applyFill="1" applyBorder="1" applyAlignment="1">
      <alignment horizontal="left"/>
    </xf>
    <xf numFmtId="0" fontId="11" fillId="3" borderId="28" xfId="0" applyFont="1" applyFill="1" applyBorder="1" applyAlignment="1">
      <alignment horizontal="left"/>
    </xf>
    <xf numFmtId="14" fontId="11" fillId="3" borderId="27" xfId="0" applyNumberFormat="1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0" fillId="3" borderId="39" xfId="0" applyFill="1" applyBorder="1" applyAlignment="1">
      <alignment horizontal="left"/>
    </xf>
    <xf numFmtId="0" fontId="5" fillId="2" borderId="3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3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Border="1"/>
    <xf numFmtId="0" fontId="0" fillId="0" borderId="2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5" fillId="4" borderId="27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right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</cellXfs>
  <cellStyles count="10">
    <cellStyle name="Moeda" xfId="1" builtinId="4"/>
    <cellStyle name="Moeda 2" xfId="6" xr:uid="{00000000-0005-0000-0000-000001000000}"/>
    <cellStyle name="Moeda 3" xfId="8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7" xr:uid="{00000000-0005-0000-0000-000006000000}"/>
    <cellStyle name="Porcentagem" xfId="2" builtinId="5"/>
    <cellStyle name="Vírgula" xfId="4" builtinId="3"/>
    <cellStyle name="Vírgula 2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16"/>
  <sheetViews>
    <sheetView tabSelected="1" showWhiteSpace="0" topLeftCell="A64" zoomScale="115" zoomScaleNormal="115" workbookViewId="0">
      <selection activeCell="K76" sqref="K76"/>
    </sheetView>
  </sheetViews>
  <sheetFormatPr defaultRowHeight="12.75" x14ac:dyDescent="0.2"/>
  <cols>
    <col min="2" max="2" width="3.42578125" customWidth="1"/>
    <col min="3" max="3" width="32.5703125" customWidth="1"/>
    <col min="4" max="4" width="6.7109375" bestFit="1" customWidth="1"/>
    <col min="5" max="5" width="8.28515625" customWidth="1"/>
    <col min="6" max="6" width="17.7109375" customWidth="1"/>
    <col min="7" max="7" width="16.28515625" bestFit="1" customWidth="1"/>
    <col min="8" max="8" width="17.5703125" customWidth="1"/>
    <col min="9" max="9" width="10.7109375" customWidth="1"/>
    <col min="10" max="10" width="12.28515625" customWidth="1"/>
    <col min="11" max="11" width="9.28515625" bestFit="1" customWidth="1"/>
    <col min="12" max="12" width="15.7109375" customWidth="1"/>
    <col min="13" max="13" width="15.85546875" customWidth="1"/>
    <col min="14" max="14" width="9.5703125" bestFit="1" customWidth="1"/>
  </cols>
  <sheetData>
    <row r="1" spans="2:13" ht="36" customHeight="1" thickBot="1" x14ac:dyDescent="0.25">
      <c r="B1" s="116" t="s">
        <v>144</v>
      </c>
      <c r="C1" s="117"/>
      <c r="D1" s="117"/>
      <c r="E1" s="117"/>
      <c r="F1" s="117"/>
      <c r="G1" s="117"/>
      <c r="H1" s="117"/>
      <c r="I1" s="117"/>
      <c r="J1" s="117"/>
      <c r="K1" s="117"/>
      <c r="L1" s="118"/>
    </row>
    <row r="2" spans="2:13" ht="18" x14ac:dyDescent="0.25">
      <c r="B2" s="179" t="s">
        <v>129</v>
      </c>
      <c r="C2" s="180"/>
      <c r="D2" s="179" t="s">
        <v>100</v>
      </c>
      <c r="E2" s="181"/>
      <c r="F2" s="181"/>
      <c r="G2" s="181"/>
      <c r="H2" s="181"/>
      <c r="I2" s="181"/>
      <c r="J2" s="181"/>
      <c r="K2" s="181"/>
      <c r="L2" s="180"/>
    </row>
    <row r="3" spans="2:13" ht="18" x14ac:dyDescent="0.25">
      <c r="B3" s="182" t="s">
        <v>171</v>
      </c>
      <c r="C3" s="183"/>
      <c r="D3" s="184">
        <v>45689</v>
      </c>
      <c r="E3" s="185"/>
      <c r="F3" s="185"/>
      <c r="G3" s="185"/>
      <c r="H3" s="185"/>
      <c r="I3" s="185"/>
      <c r="J3" s="185"/>
      <c r="K3" s="185"/>
      <c r="L3" s="183"/>
    </row>
    <row r="4" spans="2:13" ht="20.25" customHeight="1" x14ac:dyDescent="0.2"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3" x14ac:dyDescent="0.2">
      <c r="B5" s="9">
        <v>1</v>
      </c>
      <c r="C5" s="128" t="s">
        <v>12</v>
      </c>
      <c r="D5" s="128"/>
      <c r="E5" s="128"/>
      <c r="F5" s="128"/>
      <c r="G5" s="128"/>
      <c r="H5" s="128"/>
      <c r="I5" s="128"/>
      <c r="J5" s="128"/>
      <c r="K5" s="9" t="s">
        <v>2</v>
      </c>
      <c r="L5" s="9"/>
    </row>
    <row r="6" spans="2:13" x14ac:dyDescent="0.2">
      <c r="B6" s="9" t="s">
        <v>4</v>
      </c>
      <c r="C6" s="106" t="s">
        <v>121</v>
      </c>
      <c r="D6" s="186"/>
      <c r="E6" s="186"/>
      <c r="F6" s="186"/>
      <c r="G6" s="186"/>
      <c r="H6" s="186"/>
      <c r="I6" s="186"/>
      <c r="J6" s="186"/>
      <c r="K6" s="11"/>
      <c r="L6" s="1"/>
    </row>
    <row r="7" spans="2:13" x14ac:dyDescent="0.2">
      <c r="B7" s="9" t="s">
        <v>5</v>
      </c>
      <c r="C7" s="12" t="s">
        <v>48</v>
      </c>
      <c r="D7" s="189" t="s">
        <v>130</v>
      </c>
      <c r="E7" s="189"/>
      <c r="F7" s="189"/>
      <c r="G7" s="1"/>
      <c r="H7" s="96" t="s">
        <v>84</v>
      </c>
      <c r="I7" s="190"/>
      <c r="J7" s="97"/>
      <c r="K7" s="2"/>
      <c r="L7" s="13">
        <f>ROUND(G7*K7,2)</f>
        <v>0</v>
      </c>
    </row>
    <row r="8" spans="2:13" x14ac:dyDescent="0.2">
      <c r="B8" s="126" t="s">
        <v>65</v>
      </c>
      <c r="C8" s="126"/>
      <c r="D8" s="126"/>
      <c r="E8" s="126"/>
      <c r="F8" s="126"/>
      <c r="G8" s="126"/>
      <c r="H8" s="126"/>
      <c r="I8" s="126"/>
      <c r="J8" s="126"/>
      <c r="K8" s="126"/>
      <c r="L8" s="14">
        <f>ROUND(SUM(L6:L7),2)</f>
        <v>0</v>
      </c>
    </row>
    <row r="9" spans="2:13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2:13" ht="21" customHeight="1" x14ac:dyDescent="0.2">
      <c r="B10" s="110" t="s">
        <v>49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2:13" x14ac:dyDescent="0.2">
      <c r="B11" s="128" t="s">
        <v>94</v>
      </c>
      <c r="C11" s="128"/>
      <c r="D11" s="128"/>
      <c r="E11" s="128"/>
      <c r="F11" s="128"/>
      <c r="G11" s="128"/>
      <c r="H11" s="128"/>
      <c r="I11" s="128"/>
      <c r="J11" s="128"/>
      <c r="K11" s="10" t="s">
        <v>2</v>
      </c>
      <c r="L11" s="10" t="s">
        <v>1</v>
      </c>
    </row>
    <row r="12" spans="2:13" x14ac:dyDescent="0.2">
      <c r="B12" s="9" t="s">
        <v>4</v>
      </c>
      <c r="C12" s="106" t="s">
        <v>85</v>
      </c>
      <c r="D12" s="106"/>
      <c r="E12" s="106"/>
      <c r="F12" s="106"/>
      <c r="G12" s="106"/>
      <c r="H12" s="106"/>
      <c r="I12" s="106"/>
      <c r="J12" s="106"/>
      <c r="K12" s="17">
        <v>8.3299999999999999E-2</v>
      </c>
      <c r="L12" s="13">
        <f>ROUND($L$8*K12,2)</f>
        <v>0</v>
      </c>
    </row>
    <row r="13" spans="2:13" x14ac:dyDescent="0.2">
      <c r="B13" s="9" t="s">
        <v>5</v>
      </c>
      <c r="C13" s="106" t="s">
        <v>93</v>
      </c>
      <c r="D13" s="106"/>
      <c r="E13" s="106"/>
      <c r="F13" s="106"/>
      <c r="G13" s="106"/>
      <c r="H13" s="106"/>
      <c r="I13" s="106"/>
      <c r="J13" s="106"/>
      <c r="K13" s="18">
        <f>K12/3</f>
        <v>2.7766666666666665E-2</v>
      </c>
      <c r="L13" s="13">
        <f>ROUND(K13*L8,2)</f>
        <v>0</v>
      </c>
    </row>
    <row r="14" spans="2:13" x14ac:dyDescent="0.2">
      <c r="B14" s="95" t="s">
        <v>139</v>
      </c>
      <c r="C14" s="95"/>
      <c r="D14" s="95"/>
      <c r="E14" s="95"/>
      <c r="F14" s="95"/>
      <c r="G14" s="95"/>
      <c r="H14" s="95"/>
      <c r="I14" s="95"/>
      <c r="J14" s="95"/>
      <c r="K14" s="19">
        <f>TRUNC(SUM(K12:K13),4)</f>
        <v>0.111</v>
      </c>
      <c r="L14" s="20">
        <f>ROUND(SUM(L12:L13),2)</f>
        <v>0</v>
      </c>
    </row>
    <row r="15" spans="2:13" x14ac:dyDescent="0.2">
      <c r="B15" s="187"/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spans="2:13" x14ac:dyDescent="0.2">
      <c r="B16" s="125" t="s">
        <v>123</v>
      </c>
      <c r="C16" s="125"/>
      <c r="D16" s="125"/>
      <c r="E16" s="125"/>
      <c r="F16" s="125"/>
      <c r="G16" s="125"/>
      <c r="H16" s="125"/>
      <c r="I16" s="125"/>
      <c r="J16" s="125"/>
      <c r="K16" s="10" t="s">
        <v>2</v>
      </c>
      <c r="L16" s="10" t="s">
        <v>1</v>
      </c>
      <c r="M16" s="21"/>
    </row>
    <row r="17" spans="2:13" x14ac:dyDescent="0.2">
      <c r="B17" s="9" t="s">
        <v>4</v>
      </c>
      <c r="C17" s="106" t="s">
        <v>86</v>
      </c>
      <c r="D17" s="106"/>
      <c r="E17" s="106"/>
      <c r="F17" s="106"/>
      <c r="G17" s="106"/>
      <c r="H17" s="106"/>
      <c r="I17" s="106"/>
      <c r="J17" s="106"/>
      <c r="K17" s="17">
        <v>0.2</v>
      </c>
      <c r="L17" s="13">
        <f>ROUND(K17*($L$8+L$14),2)</f>
        <v>0</v>
      </c>
      <c r="M17" s="21"/>
    </row>
    <row r="18" spans="2:13" x14ac:dyDescent="0.2">
      <c r="B18" s="9" t="s">
        <v>5</v>
      </c>
      <c r="C18" s="186" t="s">
        <v>51</v>
      </c>
      <c r="D18" s="186"/>
      <c r="E18" s="106"/>
      <c r="F18" s="106"/>
      <c r="G18" s="106"/>
      <c r="H18" s="106"/>
      <c r="I18" s="106"/>
      <c r="J18" s="106"/>
      <c r="K18" s="17">
        <v>2.5000000000000001E-2</v>
      </c>
      <c r="L18" s="13">
        <f>ROUND(K18*($L$8+L$14),2)</f>
        <v>0</v>
      </c>
    </row>
    <row r="19" spans="2:13" x14ac:dyDescent="0.2">
      <c r="B19" s="22" t="s">
        <v>6</v>
      </c>
      <c r="C19" s="92" t="s">
        <v>125</v>
      </c>
      <c r="D19" s="93"/>
      <c r="E19" s="93"/>
      <c r="F19" s="93"/>
      <c r="G19" s="93"/>
      <c r="H19" s="93"/>
      <c r="I19" s="93"/>
      <c r="J19" s="94"/>
      <c r="K19" s="3"/>
      <c r="L19" s="13">
        <f t="shared" ref="L19:L24" si="0">ROUND(K19*($L$8+L$14),2)</f>
        <v>0</v>
      </c>
    </row>
    <row r="20" spans="2:13" x14ac:dyDescent="0.2">
      <c r="B20" s="9" t="s">
        <v>7</v>
      </c>
      <c r="C20" s="127" t="s">
        <v>50</v>
      </c>
      <c r="D20" s="127"/>
      <c r="E20" s="106"/>
      <c r="F20" s="106"/>
      <c r="G20" s="106"/>
      <c r="H20" s="106"/>
      <c r="I20" s="106"/>
      <c r="J20" s="106"/>
      <c r="K20" s="17">
        <v>1.4999999999999999E-2</v>
      </c>
      <c r="L20" s="13">
        <f t="shared" si="0"/>
        <v>0</v>
      </c>
    </row>
    <row r="21" spans="2:13" x14ac:dyDescent="0.2">
      <c r="B21" s="9" t="s">
        <v>8</v>
      </c>
      <c r="C21" s="106" t="s">
        <v>52</v>
      </c>
      <c r="D21" s="106"/>
      <c r="E21" s="106"/>
      <c r="F21" s="106"/>
      <c r="G21" s="106"/>
      <c r="H21" s="106"/>
      <c r="I21" s="106"/>
      <c r="J21" s="106"/>
      <c r="K21" s="17">
        <v>0.01</v>
      </c>
      <c r="L21" s="13">
        <f t="shared" si="0"/>
        <v>0</v>
      </c>
    </row>
    <row r="22" spans="2:13" x14ac:dyDescent="0.2">
      <c r="B22" s="9" t="s">
        <v>9</v>
      </c>
      <c r="C22" s="106" t="s">
        <v>53</v>
      </c>
      <c r="D22" s="106"/>
      <c r="E22" s="106"/>
      <c r="F22" s="106"/>
      <c r="G22" s="106"/>
      <c r="H22" s="106"/>
      <c r="I22" s="106"/>
      <c r="J22" s="106"/>
      <c r="K22" s="17">
        <v>6.0000000000000001E-3</v>
      </c>
      <c r="L22" s="13">
        <f t="shared" si="0"/>
        <v>0</v>
      </c>
    </row>
    <row r="23" spans="2:13" x14ac:dyDescent="0.2">
      <c r="B23" s="9" t="s">
        <v>10</v>
      </c>
      <c r="C23" s="106" t="s">
        <v>54</v>
      </c>
      <c r="D23" s="106"/>
      <c r="E23" s="106"/>
      <c r="F23" s="106"/>
      <c r="G23" s="106"/>
      <c r="H23" s="106"/>
      <c r="I23" s="106"/>
      <c r="J23" s="106"/>
      <c r="K23" s="17">
        <v>2E-3</v>
      </c>
      <c r="L23" s="13">
        <f t="shared" si="0"/>
        <v>0</v>
      </c>
    </row>
    <row r="24" spans="2:13" x14ac:dyDescent="0.2">
      <c r="B24" s="9" t="s">
        <v>11</v>
      </c>
      <c r="C24" s="106" t="s">
        <v>55</v>
      </c>
      <c r="D24" s="106"/>
      <c r="E24" s="106"/>
      <c r="F24" s="106"/>
      <c r="G24" s="106"/>
      <c r="H24" s="106"/>
      <c r="I24" s="106"/>
      <c r="J24" s="106"/>
      <c r="K24" s="17">
        <v>0.08</v>
      </c>
      <c r="L24" s="13">
        <f t="shared" si="0"/>
        <v>0</v>
      </c>
    </row>
    <row r="25" spans="2:13" x14ac:dyDescent="0.2">
      <c r="B25" s="95" t="s">
        <v>56</v>
      </c>
      <c r="C25" s="95"/>
      <c r="D25" s="95"/>
      <c r="E25" s="95"/>
      <c r="F25" s="95"/>
      <c r="G25" s="95"/>
      <c r="H25" s="95"/>
      <c r="I25" s="95"/>
      <c r="J25" s="95"/>
      <c r="K25" s="23">
        <f>SUM(K17:K24)</f>
        <v>0.33800000000000002</v>
      </c>
      <c r="L25" s="24">
        <f>ROUND(SUM(L17:L24),2)</f>
        <v>0</v>
      </c>
    </row>
    <row r="26" spans="2:13" x14ac:dyDescent="0.2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2:13" x14ac:dyDescent="0.2">
      <c r="B27" s="125" t="s">
        <v>57</v>
      </c>
      <c r="C27" s="125"/>
      <c r="D27" s="125"/>
      <c r="E27" s="125"/>
      <c r="F27" s="125"/>
      <c r="G27" s="125"/>
      <c r="H27" s="125"/>
      <c r="I27" s="125"/>
      <c r="J27" s="125"/>
      <c r="K27" s="23"/>
      <c r="L27" s="9" t="s">
        <v>1</v>
      </c>
    </row>
    <row r="28" spans="2:13" x14ac:dyDescent="0.2">
      <c r="B28" s="9" t="s">
        <v>4</v>
      </c>
      <c r="C28" s="25" t="s">
        <v>87</v>
      </c>
      <c r="D28" s="11" t="s">
        <v>88</v>
      </c>
      <c r="E28" s="11">
        <v>22</v>
      </c>
      <c r="F28" s="11" t="s">
        <v>89</v>
      </c>
      <c r="G28" s="26">
        <v>2</v>
      </c>
      <c r="H28" s="11" t="s">
        <v>90</v>
      </c>
      <c r="I28" s="4"/>
      <c r="J28" s="11"/>
      <c r="K28" s="27" t="s">
        <v>0</v>
      </c>
      <c r="L28" s="28">
        <f>ROUND((E28*G28*I28)-(L6*0.06),2)</f>
        <v>0</v>
      </c>
    </row>
    <row r="29" spans="2:13" x14ac:dyDescent="0.2">
      <c r="B29" s="9" t="s">
        <v>5</v>
      </c>
      <c r="C29" s="12" t="s">
        <v>131</v>
      </c>
      <c r="D29" s="96" t="s">
        <v>91</v>
      </c>
      <c r="E29" s="97"/>
      <c r="F29" s="1"/>
      <c r="G29" s="29" t="s">
        <v>92</v>
      </c>
      <c r="H29" s="98"/>
      <c r="I29" s="99"/>
      <c r="J29" s="11"/>
      <c r="K29" s="27" t="s">
        <v>0</v>
      </c>
      <c r="L29" s="28">
        <f>ROUND(F29*(100%-H29),2)</f>
        <v>0</v>
      </c>
    </row>
    <row r="30" spans="2:13" x14ac:dyDescent="0.2">
      <c r="B30" s="9" t="s">
        <v>6</v>
      </c>
      <c r="C30" s="92" t="s">
        <v>132</v>
      </c>
      <c r="D30" s="93"/>
      <c r="E30" s="93"/>
      <c r="F30" s="93"/>
      <c r="G30" s="93"/>
      <c r="H30" s="93"/>
      <c r="I30" s="93"/>
      <c r="J30" s="94"/>
      <c r="K30" s="27" t="s">
        <v>0</v>
      </c>
      <c r="L30" s="5"/>
    </row>
    <row r="31" spans="2:13" x14ac:dyDescent="0.2">
      <c r="B31" s="9" t="s">
        <v>7</v>
      </c>
      <c r="C31" s="100" t="s">
        <v>133</v>
      </c>
      <c r="D31" s="100"/>
      <c r="E31" s="100"/>
      <c r="F31" s="100"/>
      <c r="G31" s="100"/>
      <c r="H31" s="100"/>
      <c r="I31" s="100"/>
      <c r="J31" s="100"/>
      <c r="K31" s="27" t="s">
        <v>0</v>
      </c>
      <c r="L31" s="5"/>
    </row>
    <row r="32" spans="2:13" x14ac:dyDescent="0.2">
      <c r="B32" s="9" t="s">
        <v>8</v>
      </c>
      <c r="C32" s="92" t="s">
        <v>134</v>
      </c>
      <c r="D32" s="93"/>
      <c r="E32" s="93"/>
      <c r="F32" s="93"/>
      <c r="G32" s="93"/>
      <c r="H32" s="93"/>
      <c r="I32" s="93"/>
      <c r="J32" s="94"/>
      <c r="K32" s="27"/>
      <c r="L32" s="5"/>
    </row>
    <row r="33" spans="2:13" x14ac:dyDescent="0.2">
      <c r="B33" s="95" t="s">
        <v>58</v>
      </c>
      <c r="C33" s="95"/>
      <c r="D33" s="95"/>
      <c r="E33" s="95"/>
      <c r="F33" s="95"/>
      <c r="G33" s="95"/>
      <c r="H33" s="95"/>
      <c r="I33" s="95"/>
      <c r="J33" s="95"/>
      <c r="K33" s="95"/>
      <c r="L33" s="24">
        <f>ROUND(SUM(L28:L32),2)</f>
        <v>0</v>
      </c>
    </row>
    <row r="34" spans="2:13" x14ac:dyDescent="0.2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2:13" x14ac:dyDescent="0.2">
      <c r="B35" s="103" t="s">
        <v>59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</row>
    <row r="36" spans="2:13" x14ac:dyDescent="0.2">
      <c r="B36" s="104" t="s">
        <v>63</v>
      </c>
      <c r="C36" s="104"/>
      <c r="D36" s="104"/>
      <c r="E36" s="104"/>
      <c r="F36" s="104"/>
      <c r="G36" s="104"/>
      <c r="H36" s="104"/>
      <c r="I36" s="104"/>
      <c r="J36" s="104"/>
      <c r="K36" s="104"/>
      <c r="L36" s="9" t="s">
        <v>1</v>
      </c>
    </row>
    <row r="37" spans="2:13" x14ac:dyDescent="0.2">
      <c r="B37" s="9" t="s">
        <v>60</v>
      </c>
      <c r="C37" s="105" t="s">
        <v>95</v>
      </c>
      <c r="D37" s="105"/>
      <c r="E37" s="105"/>
      <c r="F37" s="105"/>
      <c r="G37" s="105"/>
      <c r="H37" s="105"/>
      <c r="I37" s="105"/>
      <c r="J37" s="105"/>
      <c r="K37" s="105"/>
      <c r="L37" s="13">
        <f>L14</f>
        <v>0</v>
      </c>
    </row>
    <row r="38" spans="2:13" x14ac:dyDescent="0.2">
      <c r="B38" s="9" t="s">
        <v>61</v>
      </c>
      <c r="C38" s="105" t="s">
        <v>124</v>
      </c>
      <c r="D38" s="105"/>
      <c r="E38" s="105"/>
      <c r="F38" s="105"/>
      <c r="G38" s="105"/>
      <c r="H38" s="105"/>
      <c r="I38" s="105"/>
      <c r="J38" s="105"/>
      <c r="K38" s="105"/>
      <c r="L38" s="13">
        <f>L25</f>
        <v>0</v>
      </c>
    </row>
    <row r="39" spans="2:13" x14ac:dyDescent="0.2">
      <c r="B39" s="9" t="s">
        <v>62</v>
      </c>
      <c r="C39" s="105" t="s">
        <v>64</v>
      </c>
      <c r="D39" s="105"/>
      <c r="E39" s="105"/>
      <c r="F39" s="105"/>
      <c r="G39" s="105"/>
      <c r="H39" s="105"/>
      <c r="I39" s="105"/>
      <c r="J39" s="105"/>
      <c r="K39" s="105"/>
      <c r="L39" s="13">
        <f>L33</f>
        <v>0</v>
      </c>
    </row>
    <row r="40" spans="2:13" x14ac:dyDescent="0.2">
      <c r="B40" s="95" t="s">
        <v>66</v>
      </c>
      <c r="C40" s="95"/>
      <c r="D40" s="95"/>
      <c r="E40" s="95"/>
      <c r="F40" s="95"/>
      <c r="G40" s="95"/>
      <c r="H40" s="95"/>
      <c r="I40" s="95"/>
      <c r="J40" s="95"/>
      <c r="K40" s="95"/>
      <c r="L40" s="14">
        <f>ROUND(SUM(L37:L39),2)</f>
        <v>0</v>
      </c>
    </row>
    <row r="41" spans="2:13" x14ac:dyDescent="0.2"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8"/>
    </row>
    <row r="42" spans="2:13" ht="20.25" customHeight="1" x14ac:dyDescent="0.2">
      <c r="B42" s="110" t="s">
        <v>67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2:13" x14ac:dyDescent="0.2">
      <c r="B43" s="9">
        <v>3</v>
      </c>
      <c r="C43" s="104" t="s">
        <v>68</v>
      </c>
      <c r="D43" s="104"/>
      <c r="E43" s="104"/>
      <c r="F43" s="104"/>
      <c r="G43" s="104"/>
      <c r="H43" s="104"/>
      <c r="I43" s="104"/>
      <c r="J43" s="104"/>
      <c r="K43" s="9" t="s">
        <v>2</v>
      </c>
      <c r="L43" s="9" t="s">
        <v>1</v>
      </c>
    </row>
    <row r="44" spans="2:13" ht="12.75" customHeight="1" x14ac:dyDescent="0.2">
      <c r="B44" s="9" t="s">
        <v>4</v>
      </c>
      <c r="C44" s="106" t="s">
        <v>71</v>
      </c>
      <c r="D44" s="106"/>
      <c r="E44" s="106"/>
      <c r="F44" s="106"/>
      <c r="G44" s="106"/>
      <c r="H44" s="106"/>
      <c r="I44" s="106"/>
      <c r="J44" s="106"/>
      <c r="K44" s="17">
        <f>100%/12</f>
        <v>8.3333333333333329E-2</v>
      </c>
      <c r="L44" s="13">
        <f>ROUND($L$8*K44,2)</f>
        <v>0</v>
      </c>
      <c r="M44" s="30"/>
    </row>
    <row r="45" spans="2:13" x14ac:dyDescent="0.2">
      <c r="B45" s="9" t="s">
        <v>5</v>
      </c>
      <c r="C45" s="106" t="s">
        <v>70</v>
      </c>
      <c r="D45" s="106"/>
      <c r="E45" s="106"/>
      <c r="F45" s="106"/>
      <c r="G45" s="106"/>
      <c r="H45" s="106"/>
      <c r="I45" s="106"/>
      <c r="J45" s="106"/>
      <c r="K45" s="31">
        <f>0.08*K44</f>
        <v>6.6666666666666662E-3</v>
      </c>
      <c r="L45" s="13">
        <f>ROUND(K45*L8,2)</f>
        <v>0</v>
      </c>
    </row>
    <row r="46" spans="2:13" x14ac:dyDescent="0.2">
      <c r="B46" s="9" t="s">
        <v>6</v>
      </c>
      <c r="C46" s="106" t="s">
        <v>69</v>
      </c>
      <c r="D46" s="106"/>
      <c r="E46" s="106"/>
      <c r="F46" s="106"/>
      <c r="G46" s="106"/>
      <c r="H46" s="106"/>
      <c r="I46" s="106"/>
      <c r="J46" s="106"/>
      <c r="K46" s="17">
        <f>(100/30*7/12)%</f>
        <v>1.9444444444444445E-2</v>
      </c>
      <c r="L46" s="13">
        <f>ROUND($L$8*K46,2)</f>
        <v>0</v>
      </c>
    </row>
    <row r="47" spans="2:13" x14ac:dyDescent="0.2">
      <c r="B47" s="9" t="s">
        <v>7</v>
      </c>
      <c r="C47" s="106" t="s">
        <v>72</v>
      </c>
      <c r="D47" s="106"/>
      <c r="E47" s="106"/>
      <c r="F47" s="106"/>
      <c r="G47" s="106"/>
      <c r="H47" s="106"/>
      <c r="I47" s="106"/>
      <c r="J47" s="106"/>
      <c r="K47" s="18">
        <f>K25*K46</f>
        <v>6.5722222222222224E-3</v>
      </c>
      <c r="L47" s="13">
        <f>ROUND(L46*K25,2)</f>
        <v>0</v>
      </c>
    </row>
    <row r="48" spans="2:13" x14ac:dyDescent="0.2">
      <c r="B48" s="9" t="s">
        <v>8</v>
      </c>
      <c r="C48" s="106" t="s">
        <v>102</v>
      </c>
      <c r="D48" s="106"/>
      <c r="E48" s="106"/>
      <c r="F48" s="106"/>
      <c r="G48" s="106"/>
      <c r="H48" s="106"/>
      <c r="I48" s="106"/>
      <c r="J48" s="106"/>
      <c r="K48" s="17">
        <f>1*0.08*0.4</f>
        <v>3.2000000000000001E-2</v>
      </c>
      <c r="L48" s="13">
        <f>ROUND($L$8*K48,2)</f>
        <v>0</v>
      </c>
    </row>
    <row r="49" spans="2:12" x14ac:dyDescent="0.2">
      <c r="B49" s="95" t="s">
        <v>73</v>
      </c>
      <c r="C49" s="95"/>
      <c r="D49" s="95"/>
      <c r="E49" s="95"/>
      <c r="F49" s="95"/>
      <c r="G49" s="95"/>
      <c r="H49" s="95"/>
      <c r="I49" s="95"/>
      <c r="J49" s="95"/>
      <c r="K49" s="23">
        <f>ROUND(SUM(K44:K48),4)</f>
        <v>0.14799999999999999</v>
      </c>
      <c r="L49" s="14">
        <f>ROUND(SUM(L44:L48),2)</f>
        <v>0</v>
      </c>
    </row>
    <row r="50" spans="2:12" x14ac:dyDescent="0.2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</row>
    <row r="51" spans="2:12" ht="20.25" customHeight="1" x14ac:dyDescent="0.2">
      <c r="B51" s="110" t="s">
        <v>74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2:12" x14ac:dyDescent="0.2">
      <c r="B52" s="104" t="s">
        <v>136</v>
      </c>
      <c r="C52" s="104"/>
      <c r="D52" s="104"/>
      <c r="E52" s="104"/>
      <c r="F52" s="104"/>
      <c r="G52" s="104"/>
      <c r="H52" s="104"/>
      <c r="I52" s="104"/>
      <c r="J52" s="104"/>
      <c r="K52" s="9" t="s">
        <v>2</v>
      </c>
      <c r="L52" s="9" t="s">
        <v>1</v>
      </c>
    </row>
    <row r="53" spans="2:12" x14ac:dyDescent="0.2">
      <c r="B53" s="9" t="s">
        <v>4</v>
      </c>
      <c r="C53" s="92" t="s">
        <v>97</v>
      </c>
      <c r="D53" s="93"/>
      <c r="E53" s="93"/>
      <c r="F53" s="93"/>
      <c r="G53" s="93"/>
      <c r="H53" s="93"/>
      <c r="I53" s="93"/>
      <c r="J53" s="94"/>
      <c r="K53" s="17"/>
      <c r="L53" s="13">
        <f>ROUND((L$8+L$40+L$59)/12,2)</f>
        <v>0</v>
      </c>
    </row>
    <row r="54" spans="2:12" x14ac:dyDescent="0.2">
      <c r="B54" s="9" t="s">
        <v>5</v>
      </c>
      <c r="C54" s="106" t="s">
        <v>96</v>
      </c>
      <c r="D54" s="106"/>
      <c r="E54" s="106"/>
      <c r="F54" s="106"/>
      <c r="G54" s="106"/>
      <c r="H54" s="106"/>
      <c r="I54" s="106"/>
      <c r="J54" s="106"/>
      <c r="K54" s="17"/>
      <c r="L54" s="13">
        <f>ROUND((L$8+L$40+L$59)/12/30,2)</f>
        <v>0</v>
      </c>
    </row>
    <row r="55" spans="2:12" x14ac:dyDescent="0.2">
      <c r="B55" s="113" t="s">
        <v>75</v>
      </c>
      <c r="C55" s="114"/>
      <c r="D55" s="114"/>
      <c r="E55" s="114"/>
      <c r="F55" s="114"/>
      <c r="G55" s="114"/>
      <c r="H55" s="114"/>
      <c r="I55" s="114"/>
      <c r="J55" s="114"/>
      <c r="K55" s="115"/>
      <c r="L55" s="14">
        <f>TRUNC(SUM(L53:L54),2)</f>
        <v>0</v>
      </c>
    </row>
    <row r="56" spans="2:12" x14ac:dyDescent="0.2">
      <c r="B56" s="111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2:12" ht="21.75" customHeight="1" x14ac:dyDescent="0.2">
      <c r="B57" s="107" t="s">
        <v>76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9"/>
    </row>
    <row r="58" spans="2:12" x14ac:dyDescent="0.2">
      <c r="B58" s="9">
        <v>5</v>
      </c>
      <c r="C58" s="104" t="s">
        <v>13</v>
      </c>
      <c r="D58" s="104"/>
      <c r="E58" s="104"/>
      <c r="F58" s="104"/>
      <c r="G58" s="104"/>
      <c r="H58" s="104"/>
      <c r="I58" s="104"/>
      <c r="J58" s="104"/>
      <c r="K58" s="9"/>
      <c r="L58" s="9" t="s">
        <v>1</v>
      </c>
    </row>
    <row r="59" spans="2:12" x14ac:dyDescent="0.2">
      <c r="B59" s="9" t="s">
        <v>4</v>
      </c>
      <c r="C59" s="147" t="s">
        <v>127</v>
      </c>
      <c r="D59" s="147"/>
      <c r="E59" s="147"/>
      <c r="F59" s="147"/>
      <c r="G59" s="147"/>
      <c r="H59" s="147"/>
      <c r="I59" s="147"/>
      <c r="J59" s="147"/>
      <c r="K59" s="9" t="s">
        <v>0</v>
      </c>
      <c r="L59" s="32">
        <f>ROUND(SUM(L60:L67),2)</f>
        <v>0</v>
      </c>
    </row>
    <row r="60" spans="2:12" ht="25.5" customHeight="1" x14ac:dyDescent="0.2">
      <c r="B60" s="9"/>
      <c r="C60" s="119" t="s">
        <v>158</v>
      </c>
      <c r="D60" s="120"/>
      <c r="E60" s="121"/>
      <c r="F60" s="33" t="s">
        <v>98</v>
      </c>
      <c r="G60" s="34">
        <v>3</v>
      </c>
      <c r="H60" s="35" t="s">
        <v>99</v>
      </c>
      <c r="I60" s="90"/>
      <c r="J60" s="91"/>
      <c r="K60" s="27"/>
      <c r="L60" s="36">
        <f t="shared" ref="L60:L67" si="1">ROUND(I60*G60/12,2)</f>
        <v>0</v>
      </c>
    </row>
    <row r="61" spans="2:12" ht="41.25" customHeight="1" x14ac:dyDescent="0.2">
      <c r="B61" s="9"/>
      <c r="C61" s="122" t="s">
        <v>159</v>
      </c>
      <c r="D61" s="123"/>
      <c r="E61" s="124"/>
      <c r="F61" s="33" t="s">
        <v>98</v>
      </c>
      <c r="G61" s="34">
        <v>4</v>
      </c>
      <c r="H61" s="35" t="s">
        <v>99</v>
      </c>
      <c r="I61" s="90"/>
      <c r="J61" s="91"/>
      <c r="K61" s="27"/>
      <c r="L61" s="36">
        <f t="shared" si="1"/>
        <v>0</v>
      </c>
    </row>
    <row r="62" spans="2:12" ht="77.25" customHeight="1" x14ac:dyDescent="0.2">
      <c r="B62" s="9"/>
      <c r="C62" s="122" t="s">
        <v>160</v>
      </c>
      <c r="D62" s="123"/>
      <c r="E62" s="124"/>
      <c r="F62" s="33" t="s">
        <v>98</v>
      </c>
      <c r="G62" s="34">
        <v>1</v>
      </c>
      <c r="H62" s="35" t="s">
        <v>99</v>
      </c>
      <c r="I62" s="90"/>
      <c r="J62" s="91"/>
      <c r="K62" s="27"/>
      <c r="L62" s="36">
        <f t="shared" si="1"/>
        <v>0</v>
      </c>
    </row>
    <row r="63" spans="2:12" ht="56.25" customHeight="1" x14ac:dyDescent="0.2">
      <c r="B63" s="9"/>
      <c r="C63" s="122" t="s">
        <v>161</v>
      </c>
      <c r="D63" s="123"/>
      <c r="E63" s="124"/>
      <c r="F63" s="33" t="s">
        <v>98</v>
      </c>
      <c r="G63" s="34">
        <v>1</v>
      </c>
      <c r="H63" s="35" t="s">
        <v>99</v>
      </c>
      <c r="I63" s="90"/>
      <c r="J63" s="91"/>
      <c r="K63" s="27"/>
      <c r="L63" s="36">
        <f t="shared" si="1"/>
        <v>0</v>
      </c>
    </row>
    <row r="64" spans="2:12" ht="66.75" customHeight="1" x14ac:dyDescent="0.2">
      <c r="B64" s="9"/>
      <c r="C64" s="122" t="s">
        <v>162</v>
      </c>
      <c r="D64" s="123"/>
      <c r="E64" s="124"/>
      <c r="F64" s="33" t="s">
        <v>98</v>
      </c>
      <c r="G64" s="34">
        <v>1</v>
      </c>
      <c r="H64" s="35" t="s">
        <v>99</v>
      </c>
      <c r="I64" s="90"/>
      <c r="J64" s="91"/>
      <c r="K64" s="27"/>
      <c r="L64" s="36">
        <f t="shared" si="1"/>
        <v>0</v>
      </c>
    </row>
    <row r="65" spans="2:12" ht="44.25" customHeight="1" x14ac:dyDescent="0.2">
      <c r="B65" s="9"/>
      <c r="C65" s="122" t="s">
        <v>163</v>
      </c>
      <c r="D65" s="123"/>
      <c r="E65" s="124"/>
      <c r="F65" s="33" t="s">
        <v>98</v>
      </c>
      <c r="G65" s="34">
        <v>1</v>
      </c>
      <c r="H65" s="35" t="s">
        <v>99</v>
      </c>
      <c r="I65" s="90"/>
      <c r="J65" s="91"/>
      <c r="K65" s="27"/>
      <c r="L65" s="36">
        <f t="shared" si="1"/>
        <v>0</v>
      </c>
    </row>
    <row r="66" spans="2:12" ht="54" customHeight="1" x14ac:dyDescent="0.2">
      <c r="B66" s="9"/>
      <c r="C66" s="122" t="s">
        <v>164</v>
      </c>
      <c r="D66" s="123"/>
      <c r="E66" s="124"/>
      <c r="F66" s="33" t="s">
        <v>98</v>
      </c>
      <c r="G66" s="34">
        <v>28</v>
      </c>
      <c r="H66" s="35" t="s">
        <v>99</v>
      </c>
      <c r="I66" s="90"/>
      <c r="J66" s="91"/>
      <c r="K66" s="27"/>
      <c r="L66" s="36">
        <f t="shared" si="1"/>
        <v>0</v>
      </c>
    </row>
    <row r="67" spans="2:12" ht="50.25" customHeight="1" x14ac:dyDescent="0.2">
      <c r="B67" s="9"/>
      <c r="C67" s="122" t="s">
        <v>165</v>
      </c>
      <c r="D67" s="123"/>
      <c r="E67" s="124"/>
      <c r="F67" s="33" t="s">
        <v>98</v>
      </c>
      <c r="G67" s="34">
        <v>15</v>
      </c>
      <c r="H67" s="35" t="s">
        <v>99</v>
      </c>
      <c r="I67" s="90"/>
      <c r="J67" s="91"/>
      <c r="K67" s="27"/>
      <c r="L67" s="36">
        <f t="shared" si="1"/>
        <v>0</v>
      </c>
    </row>
    <row r="68" spans="2:12" x14ac:dyDescent="0.2">
      <c r="B68" s="113" t="s">
        <v>77</v>
      </c>
      <c r="C68" s="114"/>
      <c r="D68" s="114"/>
      <c r="E68" s="114"/>
      <c r="F68" s="114"/>
      <c r="G68" s="114"/>
      <c r="H68" s="114"/>
      <c r="I68" s="114"/>
      <c r="J68" s="115"/>
      <c r="K68" s="23" t="s">
        <v>0</v>
      </c>
      <c r="L68" s="14">
        <f>ROUND((L59),2)</f>
        <v>0</v>
      </c>
    </row>
    <row r="69" spans="2:12" x14ac:dyDescent="0.2">
      <c r="B69" s="111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2:12" ht="21" customHeight="1" x14ac:dyDescent="0.2">
      <c r="B70" s="107" t="s">
        <v>78</v>
      </c>
      <c r="C70" s="108"/>
      <c r="D70" s="108"/>
      <c r="E70" s="108"/>
      <c r="F70" s="108"/>
      <c r="G70" s="108"/>
      <c r="H70" s="108"/>
      <c r="I70" s="108"/>
      <c r="J70" s="108"/>
      <c r="K70" s="108"/>
      <c r="L70" s="109"/>
    </row>
    <row r="71" spans="2:12" x14ac:dyDescent="0.2">
      <c r="B71" s="9">
        <v>6</v>
      </c>
      <c r="C71" s="104" t="s">
        <v>16</v>
      </c>
      <c r="D71" s="104"/>
      <c r="E71" s="104"/>
      <c r="F71" s="104"/>
      <c r="G71" s="104"/>
      <c r="H71" s="104"/>
      <c r="I71" s="104"/>
      <c r="J71" s="104"/>
      <c r="K71" s="9" t="s">
        <v>2</v>
      </c>
      <c r="L71" s="9" t="s">
        <v>1</v>
      </c>
    </row>
    <row r="72" spans="2:12" x14ac:dyDescent="0.2">
      <c r="B72" s="9" t="s">
        <v>4</v>
      </c>
      <c r="C72" s="105" t="s">
        <v>17</v>
      </c>
      <c r="D72" s="105"/>
      <c r="E72" s="105"/>
      <c r="F72" s="105"/>
      <c r="G72" s="105"/>
      <c r="H72" s="105"/>
      <c r="I72" s="105"/>
      <c r="J72" s="105"/>
      <c r="K72" s="6"/>
      <c r="L72" s="13">
        <f>ROUND(K72*L87,2)</f>
        <v>0</v>
      </c>
    </row>
    <row r="73" spans="2:12" x14ac:dyDescent="0.2">
      <c r="B73" s="9" t="s">
        <v>5</v>
      </c>
      <c r="C73" s="105" t="s">
        <v>3</v>
      </c>
      <c r="D73" s="105"/>
      <c r="E73" s="105"/>
      <c r="F73" s="105"/>
      <c r="G73" s="105"/>
      <c r="H73" s="105"/>
      <c r="I73" s="105"/>
      <c r="J73" s="105"/>
      <c r="K73" s="6"/>
      <c r="L73" s="13">
        <f>ROUND(K73*(L72+L87),2)</f>
        <v>0</v>
      </c>
    </row>
    <row r="74" spans="2:12" x14ac:dyDescent="0.2">
      <c r="B74" s="9" t="s">
        <v>6</v>
      </c>
      <c r="C74" s="95" t="s">
        <v>44</v>
      </c>
      <c r="D74" s="95"/>
      <c r="E74" s="95"/>
      <c r="F74" s="95"/>
      <c r="G74" s="95"/>
      <c r="H74" s="95"/>
      <c r="I74" s="95"/>
      <c r="J74" s="95"/>
      <c r="K74" s="37"/>
      <c r="L74" s="38"/>
    </row>
    <row r="75" spans="2:12" x14ac:dyDescent="0.2">
      <c r="B75" s="9" t="s">
        <v>45</v>
      </c>
      <c r="C75" s="106" t="s">
        <v>41</v>
      </c>
      <c r="D75" s="106"/>
      <c r="E75" s="106"/>
      <c r="F75" s="106"/>
      <c r="G75" s="106"/>
      <c r="H75" s="106"/>
      <c r="I75" s="106"/>
      <c r="J75" s="106"/>
      <c r="K75" s="6">
        <v>6.4999999999999997E-3</v>
      </c>
      <c r="L75" s="13">
        <f>((L$72+L$73+L$87)*K75)/(100%-K$75)</f>
        <v>0</v>
      </c>
    </row>
    <row r="76" spans="2:12" x14ac:dyDescent="0.2">
      <c r="B76" s="9" t="s">
        <v>46</v>
      </c>
      <c r="C76" s="106" t="s">
        <v>42</v>
      </c>
      <c r="D76" s="106"/>
      <c r="E76" s="106"/>
      <c r="F76" s="106"/>
      <c r="G76" s="106"/>
      <c r="H76" s="106"/>
      <c r="I76" s="106"/>
      <c r="J76" s="106"/>
      <c r="K76" s="6">
        <v>7.5999999999999998E-2</v>
      </c>
      <c r="L76" s="13">
        <f>((L$72+L$73+L$87)*K76)/(100%-K76)</f>
        <v>0</v>
      </c>
    </row>
    <row r="77" spans="2:12" x14ac:dyDescent="0.2">
      <c r="B77" s="9" t="s">
        <v>47</v>
      </c>
      <c r="C77" s="105" t="s">
        <v>128</v>
      </c>
      <c r="D77" s="105"/>
      <c r="E77" s="105"/>
      <c r="F77" s="105"/>
      <c r="G77" s="105"/>
      <c r="H77" s="105"/>
      <c r="I77" s="105"/>
      <c r="J77" s="105"/>
      <c r="K77" s="39">
        <v>0.03</v>
      </c>
      <c r="L77" s="13">
        <f>((L$72+L$73+L$87)*K77)/(100%-K77)</f>
        <v>0</v>
      </c>
    </row>
    <row r="78" spans="2:12" x14ac:dyDescent="0.2">
      <c r="B78" s="113" t="s">
        <v>79</v>
      </c>
      <c r="C78" s="114"/>
      <c r="D78" s="114"/>
      <c r="E78" s="114"/>
      <c r="F78" s="114"/>
      <c r="G78" s="114"/>
      <c r="H78" s="114"/>
      <c r="I78" s="114"/>
      <c r="J78" s="115"/>
      <c r="K78" s="40"/>
      <c r="L78" s="14">
        <f>ROUND(SUM(L72:L77),2)</f>
        <v>0</v>
      </c>
    </row>
    <row r="79" spans="2:12" ht="21" customHeight="1" x14ac:dyDescent="0.2">
      <c r="B79" s="41"/>
      <c r="C79" s="178"/>
      <c r="D79" s="178"/>
      <c r="E79" s="178"/>
      <c r="F79" s="178"/>
      <c r="G79" s="178"/>
      <c r="H79" s="178"/>
      <c r="I79" s="178"/>
      <c r="J79" s="178"/>
      <c r="K79" s="178"/>
      <c r="L79" s="178"/>
    </row>
    <row r="80" spans="2:12" x14ac:dyDescent="0.2">
      <c r="B80" s="164" t="s">
        <v>80</v>
      </c>
      <c r="C80" s="165"/>
      <c r="D80" s="165"/>
      <c r="E80" s="165"/>
      <c r="F80" s="165"/>
      <c r="G80" s="165"/>
      <c r="H80" s="165"/>
      <c r="I80" s="165"/>
      <c r="J80" s="165"/>
      <c r="K80" s="165"/>
      <c r="L80" s="166"/>
    </row>
    <row r="81" spans="2:12" x14ac:dyDescent="0.2">
      <c r="B81" s="135" t="s">
        <v>18</v>
      </c>
      <c r="C81" s="136"/>
      <c r="D81" s="136"/>
      <c r="E81" s="136"/>
      <c r="F81" s="136"/>
      <c r="G81" s="136"/>
      <c r="H81" s="136"/>
      <c r="I81" s="136"/>
      <c r="J81" s="136"/>
      <c r="K81" s="177"/>
      <c r="L81" s="9" t="s">
        <v>1</v>
      </c>
    </row>
    <row r="82" spans="2:12" x14ac:dyDescent="0.2">
      <c r="B82" s="27" t="s">
        <v>4</v>
      </c>
      <c r="C82" s="144" t="str">
        <f>B4</f>
        <v>MÓDULO 1 - COMPOSIÇÃO DA REMUNERAÇÃO</v>
      </c>
      <c r="D82" s="145"/>
      <c r="E82" s="145"/>
      <c r="F82" s="145"/>
      <c r="G82" s="145"/>
      <c r="H82" s="145"/>
      <c r="I82" s="145"/>
      <c r="J82" s="145"/>
      <c r="K82" s="146"/>
      <c r="L82" s="13">
        <f>L8</f>
        <v>0</v>
      </c>
    </row>
    <row r="83" spans="2:12" x14ac:dyDescent="0.2">
      <c r="B83" s="27" t="s">
        <v>5</v>
      </c>
      <c r="C83" s="144" t="str">
        <f>B10</f>
        <v>MÓDULO 2 – ENCARGOS E BENEFÍCIOS ANUAIS, MENSAIS E DIÁRIOS</v>
      </c>
      <c r="D83" s="145"/>
      <c r="E83" s="145"/>
      <c r="F83" s="145"/>
      <c r="G83" s="145"/>
      <c r="H83" s="145"/>
      <c r="I83" s="145"/>
      <c r="J83" s="145"/>
      <c r="K83" s="146"/>
      <c r="L83" s="13">
        <f>L40</f>
        <v>0</v>
      </c>
    </row>
    <row r="84" spans="2:12" x14ac:dyDescent="0.2">
      <c r="B84" s="27" t="s">
        <v>6</v>
      </c>
      <c r="C84" s="144" t="str">
        <f>B42</f>
        <v>MÓDULO 3 – PROVISÃO PARA RESCISÃO</v>
      </c>
      <c r="D84" s="145"/>
      <c r="E84" s="145"/>
      <c r="F84" s="145"/>
      <c r="G84" s="145"/>
      <c r="H84" s="145"/>
      <c r="I84" s="145"/>
      <c r="J84" s="145"/>
      <c r="K84" s="146"/>
      <c r="L84" s="13">
        <f>L49</f>
        <v>0</v>
      </c>
    </row>
    <row r="85" spans="2:12" x14ac:dyDescent="0.2">
      <c r="B85" s="27" t="s">
        <v>7</v>
      </c>
      <c r="C85" s="144" t="str">
        <f>B51</f>
        <v>MÓDULO 4 – CUSTO DE REPOSIÇÃO DO PROFISSIONAL AUSENTE</v>
      </c>
      <c r="D85" s="145"/>
      <c r="E85" s="145"/>
      <c r="F85" s="145"/>
      <c r="G85" s="145"/>
      <c r="H85" s="145"/>
      <c r="I85" s="145"/>
      <c r="J85" s="145"/>
      <c r="K85" s="146"/>
      <c r="L85" s="13">
        <f>L55</f>
        <v>0</v>
      </c>
    </row>
    <row r="86" spans="2:12" x14ac:dyDescent="0.2">
      <c r="B86" s="27" t="s">
        <v>8</v>
      </c>
      <c r="C86" s="144" t="str">
        <f>B57</f>
        <v>MÓDULO 5 – INSUMOS DIVERSOS</v>
      </c>
      <c r="D86" s="145"/>
      <c r="E86" s="145"/>
      <c r="F86" s="145"/>
      <c r="G86" s="145"/>
      <c r="H86" s="145"/>
      <c r="I86" s="145"/>
      <c r="J86" s="145"/>
      <c r="K86" s="146"/>
      <c r="L86" s="13">
        <f>L68</f>
        <v>0</v>
      </c>
    </row>
    <row r="87" spans="2:12" x14ac:dyDescent="0.2">
      <c r="B87" s="9"/>
      <c r="C87" s="113" t="s">
        <v>81</v>
      </c>
      <c r="D87" s="114"/>
      <c r="E87" s="114"/>
      <c r="F87" s="114"/>
      <c r="G87" s="114"/>
      <c r="H87" s="114"/>
      <c r="I87" s="114"/>
      <c r="J87" s="114"/>
      <c r="K87" s="115"/>
      <c r="L87" s="24">
        <f>TRUNC(SUM(L82:L86),2)</f>
        <v>0</v>
      </c>
    </row>
    <row r="88" spans="2:12" x14ac:dyDescent="0.2">
      <c r="B88" s="27" t="s">
        <v>9</v>
      </c>
      <c r="C88" s="144" t="str">
        <f>B70</f>
        <v>MÓDULO 6 – CUSTOS INDIRETOS, TRIBUTOS E LUCRO</v>
      </c>
      <c r="D88" s="145"/>
      <c r="E88" s="145"/>
      <c r="F88" s="145"/>
      <c r="G88" s="145"/>
      <c r="H88" s="145"/>
      <c r="I88" s="145"/>
      <c r="J88" s="145"/>
      <c r="K88" s="146"/>
      <c r="L88" s="13">
        <f>L78</f>
        <v>0</v>
      </c>
    </row>
    <row r="89" spans="2:12" x14ac:dyDescent="0.2">
      <c r="B89" s="113" t="s">
        <v>83</v>
      </c>
      <c r="C89" s="114"/>
      <c r="D89" s="114"/>
      <c r="E89" s="114"/>
      <c r="F89" s="114"/>
      <c r="G89" s="114"/>
      <c r="H89" s="114"/>
      <c r="I89" s="114"/>
      <c r="J89" s="114"/>
      <c r="K89" s="115"/>
      <c r="L89" s="24">
        <f>TRUNC(SUM(L87:L88),2)</f>
        <v>0</v>
      </c>
    </row>
    <row r="90" spans="2:12" x14ac:dyDescent="0.2">
      <c r="L90" s="42"/>
    </row>
    <row r="91" spans="2:12" hidden="1" x14ac:dyDescent="0.2">
      <c r="B91" s="41"/>
      <c r="C91" s="143" t="s">
        <v>20</v>
      </c>
      <c r="D91" s="143"/>
      <c r="E91" s="143"/>
      <c r="F91" s="143"/>
      <c r="G91" s="143"/>
      <c r="H91" s="143"/>
      <c r="I91" s="143"/>
      <c r="J91" s="143"/>
      <c r="K91" s="15"/>
      <c r="L91" s="15"/>
    </row>
    <row r="92" spans="2:12" ht="40.5" hidden="1" customHeight="1" x14ac:dyDescent="0.2">
      <c r="B92" s="129" t="s">
        <v>22</v>
      </c>
      <c r="C92" s="130"/>
      <c r="D92" s="129" t="s">
        <v>23</v>
      </c>
      <c r="E92" s="130"/>
      <c r="F92" s="129" t="s">
        <v>25</v>
      </c>
      <c r="G92" s="130"/>
      <c r="H92" s="43"/>
      <c r="I92" s="43"/>
      <c r="J92" s="43" t="s">
        <v>24</v>
      </c>
      <c r="K92" s="44" t="s">
        <v>21</v>
      </c>
      <c r="L92" s="45" t="s">
        <v>1</v>
      </c>
    </row>
    <row r="93" spans="2:12" ht="12.75" hidden="1" customHeight="1" x14ac:dyDescent="0.2">
      <c r="B93" s="175" t="s">
        <v>26</v>
      </c>
      <c r="C93" s="176"/>
      <c r="D93" s="131" t="s">
        <v>30</v>
      </c>
      <c r="E93" s="132"/>
      <c r="F93" s="173"/>
      <c r="G93" s="174"/>
      <c r="H93" s="47"/>
      <c r="I93" s="47"/>
      <c r="J93" s="48" t="s">
        <v>30</v>
      </c>
      <c r="K93" s="49"/>
      <c r="L93" s="50">
        <v>0</v>
      </c>
    </row>
    <row r="94" spans="2:12" ht="12.75" hidden="1" customHeight="1" x14ac:dyDescent="0.2">
      <c r="B94" s="139" t="s">
        <v>27</v>
      </c>
      <c r="C94" s="140"/>
      <c r="D94" s="133" t="s">
        <v>30</v>
      </c>
      <c r="E94" s="134"/>
      <c r="F94" s="141"/>
      <c r="G94" s="142"/>
      <c r="H94" s="52"/>
      <c r="I94" s="52"/>
      <c r="J94" s="29" t="s">
        <v>30</v>
      </c>
      <c r="K94" s="53"/>
      <c r="L94" s="54">
        <v>0</v>
      </c>
    </row>
    <row r="95" spans="2:12" ht="12.75" hidden="1" customHeight="1" x14ac:dyDescent="0.2">
      <c r="B95" s="139" t="s">
        <v>28</v>
      </c>
      <c r="C95" s="140"/>
      <c r="D95" s="133" t="s">
        <v>30</v>
      </c>
      <c r="E95" s="134"/>
      <c r="F95" s="141"/>
      <c r="G95" s="142"/>
      <c r="H95" s="52"/>
      <c r="I95" s="52"/>
      <c r="J95" s="29" t="s">
        <v>30</v>
      </c>
      <c r="K95" s="53"/>
      <c r="L95" s="54">
        <v>0</v>
      </c>
    </row>
    <row r="96" spans="2:12" ht="12.75" hidden="1" customHeight="1" x14ac:dyDescent="0.2">
      <c r="B96" s="139" t="s">
        <v>29</v>
      </c>
      <c r="C96" s="140"/>
      <c r="D96" s="133" t="s">
        <v>30</v>
      </c>
      <c r="E96" s="134"/>
      <c r="F96" s="141"/>
      <c r="G96" s="142"/>
      <c r="H96" s="52"/>
      <c r="I96" s="52"/>
      <c r="J96" s="29" t="s">
        <v>30</v>
      </c>
      <c r="K96" s="53"/>
      <c r="L96" s="54">
        <v>0</v>
      </c>
    </row>
    <row r="97" spans="2:12" ht="12.75" hidden="1" customHeight="1" x14ac:dyDescent="0.2">
      <c r="B97" s="160"/>
      <c r="C97" s="161"/>
      <c r="D97" s="141"/>
      <c r="E97" s="142"/>
      <c r="F97" s="141"/>
      <c r="G97" s="142"/>
      <c r="H97" s="52"/>
      <c r="I97" s="52"/>
      <c r="J97" s="55"/>
      <c r="K97" s="56"/>
      <c r="L97" s="54"/>
    </row>
    <row r="98" spans="2:12" ht="13.5" hidden="1" customHeight="1" x14ac:dyDescent="0.2">
      <c r="B98" s="158"/>
      <c r="C98" s="159"/>
      <c r="D98" s="162"/>
      <c r="E98" s="163"/>
      <c r="F98" s="162"/>
      <c r="G98" s="163"/>
      <c r="H98" s="57"/>
      <c r="I98" s="57"/>
      <c r="J98" s="58"/>
      <c r="K98" s="59"/>
      <c r="L98" s="60"/>
    </row>
    <row r="99" spans="2:12" ht="13.5" hidden="1" customHeight="1" x14ac:dyDescent="0.2">
      <c r="B99" s="154" t="s">
        <v>31</v>
      </c>
      <c r="C99" s="155"/>
      <c r="D99" s="155"/>
      <c r="E99" s="155"/>
      <c r="F99" s="155"/>
      <c r="G99" s="155"/>
      <c r="H99" s="155"/>
      <c r="I99" s="155"/>
      <c r="J99" s="155"/>
      <c r="K99" s="157"/>
      <c r="L99" s="61">
        <f>SUM(L97:L98)</f>
        <v>0</v>
      </c>
    </row>
    <row r="100" spans="2:12" hidden="1" x14ac:dyDescent="0.2"/>
    <row r="101" spans="2:12" hidden="1" x14ac:dyDescent="0.2">
      <c r="B101" s="41" t="s">
        <v>32</v>
      </c>
      <c r="C101" s="143" t="s">
        <v>33</v>
      </c>
      <c r="D101" s="143"/>
      <c r="E101" s="143"/>
      <c r="F101" s="143"/>
      <c r="G101" s="143"/>
      <c r="H101" s="143"/>
      <c r="I101" s="143"/>
      <c r="J101" s="143"/>
      <c r="K101" s="15"/>
      <c r="L101" s="15"/>
    </row>
    <row r="102" spans="2:12" ht="13.5" hidden="1" customHeight="1" x14ac:dyDescent="0.2">
      <c r="B102" s="154" t="s">
        <v>34</v>
      </c>
      <c r="C102" s="155"/>
      <c r="D102" s="155"/>
      <c r="E102" s="155"/>
      <c r="F102" s="155"/>
      <c r="G102" s="155"/>
      <c r="H102" s="155"/>
      <c r="I102" s="155"/>
      <c r="J102" s="155"/>
      <c r="K102" s="155"/>
      <c r="L102" s="156"/>
    </row>
    <row r="103" spans="2:12" ht="13.5" hidden="1" customHeight="1" x14ac:dyDescent="0.2">
      <c r="B103" s="62"/>
      <c r="C103" s="151" t="s">
        <v>35</v>
      </c>
      <c r="D103" s="152"/>
      <c r="E103" s="152"/>
      <c r="F103" s="152"/>
      <c r="G103" s="152"/>
      <c r="H103" s="152"/>
      <c r="I103" s="152"/>
      <c r="J103" s="152"/>
      <c r="K103" s="153"/>
      <c r="L103" s="45" t="s">
        <v>1</v>
      </c>
    </row>
    <row r="104" spans="2:12" ht="12.75" hidden="1" customHeight="1" x14ac:dyDescent="0.2">
      <c r="B104" s="46" t="s">
        <v>4</v>
      </c>
      <c r="C104" s="170" t="s">
        <v>36</v>
      </c>
      <c r="D104" s="171"/>
      <c r="E104" s="171"/>
      <c r="F104" s="171"/>
      <c r="G104" s="171"/>
      <c r="H104" s="171"/>
      <c r="I104" s="171"/>
      <c r="J104" s="171"/>
      <c r="K104" s="172"/>
      <c r="L104" s="63">
        <f>L75</f>
        <v>0</v>
      </c>
    </row>
    <row r="105" spans="2:12" ht="12.75" hidden="1" customHeight="1" x14ac:dyDescent="0.2">
      <c r="B105" s="51" t="s">
        <v>5</v>
      </c>
      <c r="C105" s="144" t="s">
        <v>37</v>
      </c>
      <c r="D105" s="145"/>
      <c r="E105" s="145"/>
      <c r="F105" s="145"/>
      <c r="G105" s="145"/>
      <c r="H105" s="145"/>
      <c r="I105" s="145"/>
      <c r="J105" s="145"/>
      <c r="K105" s="146"/>
      <c r="L105" s="64" t="e">
        <f>#REF!</f>
        <v>#REF!</v>
      </c>
    </row>
    <row r="106" spans="2:12" ht="13.5" hidden="1" customHeight="1" x14ac:dyDescent="0.2">
      <c r="B106" s="51" t="s">
        <v>6</v>
      </c>
      <c r="C106" s="148" t="s">
        <v>38</v>
      </c>
      <c r="D106" s="149"/>
      <c r="E106" s="149"/>
      <c r="F106" s="149"/>
      <c r="G106" s="149"/>
      <c r="H106" s="149"/>
      <c r="I106" s="149"/>
      <c r="J106" s="149"/>
      <c r="K106" s="150"/>
      <c r="L106" s="64">
        <f>L78</f>
        <v>0</v>
      </c>
    </row>
    <row r="107" spans="2:12" ht="13.5" hidden="1" customHeight="1" x14ac:dyDescent="0.2">
      <c r="B107" s="167" t="s">
        <v>15</v>
      </c>
      <c r="C107" s="168"/>
      <c r="D107" s="168"/>
      <c r="E107" s="168"/>
      <c r="F107" s="168"/>
      <c r="G107" s="168"/>
      <c r="H107" s="168"/>
      <c r="I107" s="168"/>
      <c r="J107" s="168"/>
      <c r="K107" s="169"/>
      <c r="L107" s="61" t="e">
        <f>SUM(L104:L106)</f>
        <v>#REF!</v>
      </c>
    </row>
    <row r="108" spans="2:12" hidden="1" x14ac:dyDescent="0.2">
      <c r="B108" s="41" t="s">
        <v>14</v>
      </c>
      <c r="C108" t="s">
        <v>39</v>
      </c>
    </row>
    <row r="109" spans="2:12" hidden="1" x14ac:dyDescent="0.2"/>
    <row r="110" spans="2:12" hidden="1" x14ac:dyDescent="0.2"/>
    <row r="111" spans="2:12" hidden="1" x14ac:dyDescent="0.2">
      <c r="C111" s="65" t="s">
        <v>82</v>
      </c>
      <c r="D111" s="65" t="e">
        <f>L89/L6</f>
        <v>#DIV/0!</v>
      </c>
    </row>
    <row r="112" spans="2:12" x14ac:dyDescent="0.2">
      <c r="B112" s="66"/>
      <c r="C112" s="65"/>
      <c r="F112" s="67"/>
    </row>
    <row r="115" spans="2:2" x14ac:dyDescent="0.2">
      <c r="B115" s="67"/>
    </row>
    <row r="116" spans="2:2" x14ac:dyDescent="0.2">
      <c r="B116" s="67"/>
    </row>
  </sheetData>
  <sheetProtection algorithmName="SHA-512" hashValue="sEshb0k4CiDdTLNevwsufQylQYJwMnyAR+B92nvDbMkDYhBMMeyDZ6r+TjHwsKSEHQ+M7yLD45DXUnRKxo/J5A==" saltValue="lBvT1Ts1biMoQ1IxzKNGgw==" spinCount="100000" sheet="1" objects="1" scenarios="1"/>
  <mergeCells count="129">
    <mergeCell ref="C72:J72"/>
    <mergeCell ref="B2:C2"/>
    <mergeCell ref="D2:L2"/>
    <mergeCell ref="B3:C3"/>
    <mergeCell ref="D3:L3"/>
    <mergeCell ref="C5:J5"/>
    <mergeCell ref="C6:J6"/>
    <mergeCell ref="B25:J25"/>
    <mergeCell ref="B15:L15"/>
    <mergeCell ref="C18:J18"/>
    <mergeCell ref="D7:F7"/>
    <mergeCell ref="H7:J7"/>
    <mergeCell ref="C12:J12"/>
    <mergeCell ref="C13:J13"/>
    <mergeCell ref="B14:J14"/>
    <mergeCell ref="C19:J19"/>
    <mergeCell ref="B4:L4"/>
    <mergeCell ref="B107:K107"/>
    <mergeCell ref="C101:J101"/>
    <mergeCell ref="C104:K104"/>
    <mergeCell ref="C105:K105"/>
    <mergeCell ref="F92:G92"/>
    <mergeCell ref="F93:G93"/>
    <mergeCell ref="B93:C93"/>
    <mergeCell ref="C77:J77"/>
    <mergeCell ref="B81:K81"/>
    <mergeCell ref="C86:K86"/>
    <mergeCell ref="C87:K87"/>
    <mergeCell ref="C79:L79"/>
    <mergeCell ref="C82:K82"/>
    <mergeCell ref="C83:K83"/>
    <mergeCell ref="C84:K84"/>
    <mergeCell ref="B92:C92"/>
    <mergeCell ref="C58:J58"/>
    <mergeCell ref="C106:K106"/>
    <mergeCell ref="C103:K103"/>
    <mergeCell ref="B102:L102"/>
    <mergeCell ref="B99:K99"/>
    <mergeCell ref="B98:C98"/>
    <mergeCell ref="B97:C97"/>
    <mergeCell ref="B96:C96"/>
    <mergeCell ref="B95:C95"/>
    <mergeCell ref="D95:E95"/>
    <mergeCell ref="F95:G95"/>
    <mergeCell ref="F96:G96"/>
    <mergeCell ref="D96:E96"/>
    <mergeCell ref="D97:E97"/>
    <mergeCell ref="D98:E98"/>
    <mergeCell ref="F97:G97"/>
    <mergeCell ref="F98:G98"/>
    <mergeCell ref="C85:K85"/>
    <mergeCell ref="B80:L80"/>
    <mergeCell ref="C73:J73"/>
    <mergeCell ref="C74:J74"/>
    <mergeCell ref="B78:J78"/>
    <mergeCell ref="B70:L70"/>
    <mergeCell ref="C71:J71"/>
    <mergeCell ref="D92:E92"/>
    <mergeCell ref="D93:E93"/>
    <mergeCell ref="D94:E94"/>
    <mergeCell ref="I64:J64"/>
    <mergeCell ref="I60:J60"/>
    <mergeCell ref="I65:J65"/>
    <mergeCell ref="I66:J66"/>
    <mergeCell ref="B50:L50"/>
    <mergeCell ref="B41:L41"/>
    <mergeCell ref="B42:L42"/>
    <mergeCell ref="C43:J43"/>
    <mergeCell ref="C44:J44"/>
    <mergeCell ref="C45:J45"/>
    <mergeCell ref="C46:J46"/>
    <mergeCell ref="B94:C94"/>
    <mergeCell ref="F94:G94"/>
    <mergeCell ref="C91:J91"/>
    <mergeCell ref="C88:K88"/>
    <mergeCell ref="B89:K89"/>
    <mergeCell ref="C75:J75"/>
    <mergeCell ref="C76:J76"/>
    <mergeCell ref="C59:J59"/>
    <mergeCell ref="B68:J68"/>
    <mergeCell ref="B69:L69"/>
    <mergeCell ref="B1:L1"/>
    <mergeCell ref="C60:E60"/>
    <mergeCell ref="C61:E61"/>
    <mergeCell ref="C62:E62"/>
    <mergeCell ref="C63:E63"/>
    <mergeCell ref="C64:E64"/>
    <mergeCell ref="C65:E65"/>
    <mergeCell ref="C66:E66"/>
    <mergeCell ref="C67:E67"/>
    <mergeCell ref="B26:L26"/>
    <mergeCell ref="B27:J27"/>
    <mergeCell ref="B8:K8"/>
    <mergeCell ref="B10:L10"/>
    <mergeCell ref="B16:J16"/>
    <mergeCell ref="C17:J17"/>
    <mergeCell ref="C20:J20"/>
    <mergeCell ref="C21:J21"/>
    <mergeCell ref="C23:J23"/>
    <mergeCell ref="C24:J24"/>
    <mergeCell ref="C22:J22"/>
    <mergeCell ref="B11:J11"/>
    <mergeCell ref="I61:J61"/>
    <mergeCell ref="I67:J67"/>
    <mergeCell ref="I62:J62"/>
    <mergeCell ref="I63:J63"/>
    <mergeCell ref="C53:J53"/>
    <mergeCell ref="B33:K33"/>
    <mergeCell ref="D29:E29"/>
    <mergeCell ref="H29:I29"/>
    <mergeCell ref="B49:J49"/>
    <mergeCell ref="C30:J30"/>
    <mergeCell ref="C32:J32"/>
    <mergeCell ref="C31:J31"/>
    <mergeCell ref="B34:L34"/>
    <mergeCell ref="B35:L35"/>
    <mergeCell ref="B36:K36"/>
    <mergeCell ref="C37:K37"/>
    <mergeCell ref="C38:K38"/>
    <mergeCell ref="C39:K39"/>
    <mergeCell ref="C47:J47"/>
    <mergeCell ref="C48:J48"/>
    <mergeCell ref="B57:L57"/>
    <mergeCell ref="C54:J54"/>
    <mergeCell ref="B51:L51"/>
    <mergeCell ref="B52:J52"/>
    <mergeCell ref="B56:L56"/>
    <mergeCell ref="B55:K55"/>
    <mergeCell ref="B40:K40"/>
  </mergeCells>
  <phoneticPr fontId="6" type="noConversion"/>
  <pageMargins left="0.19685039370078741" right="0.19685039370078741" top="0.19685039370078741" bottom="0.19685039370078741" header="0.19685039370078741" footer="0.19685039370078741"/>
  <pageSetup paperSize="9" scale="64" firstPageNumber="0" fitToHeight="3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119"/>
  <sheetViews>
    <sheetView topLeftCell="B67" zoomScaleNormal="100" workbookViewId="0">
      <selection activeCell="C119" sqref="C119"/>
    </sheetView>
  </sheetViews>
  <sheetFormatPr defaultRowHeight="12.75" x14ac:dyDescent="0.2"/>
  <cols>
    <col min="2" max="2" width="3.42578125" customWidth="1"/>
    <col min="3" max="3" width="36.7109375" customWidth="1"/>
    <col min="4" max="4" width="8.140625" customWidth="1"/>
    <col min="5" max="5" width="7.85546875" customWidth="1"/>
    <col min="6" max="6" width="16.85546875" bestFit="1" customWidth="1"/>
    <col min="7" max="7" width="16.28515625" bestFit="1" customWidth="1"/>
    <col min="8" max="8" width="18.42578125" customWidth="1"/>
    <col min="9" max="9" width="9.140625" customWidth="1"/>
    <col min="10" max="10" width="15.5703125" customWidth="1"/>
    <col min="11" max="11" width="9.28515625" bestFit="1" customWidth="1"/>
    <col min="12" max="12" width="13.85546875" bestFit="1" customWidth="1"/>
    <col min="13" max="13" width="15.85546875" customWidth="1"/>
    <col min="14" max="14" width="9.5703125" bestFit="1" customWidth="1"/>
  </cols>
  <sheetData>
    <row r="1" spans="2:12" ht="36" customHeight="1" x14ac:dyDescent="0.2">
      <c r="B1" s="200" t="s">
        <v>144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2:12" ht="18" x14ac:dyDescent="0.25">
      <c r="B2" s="179" t="s">
        <v>129</v>
      </c>
      <c r="C2" s="180"/>
      <c r="D2" s="179" t="s">
        <v>135</v>
      </c>
      <c r="E2" s="181"/>
      <c r="F2" s="181"/>
      <c r="G2" s="181"/>
      <c r="H2" s="181"/>
      <c r="I2" s="181"/>
      <c r="J2" s="181"/>
      <c r="K2" s="181"/>
      <c r="L2" s="180"/>
    </row>
    <row r="3" spans="2:12" ht="18" x14ac:dyDescent="0.25">
      <c r="B3" s="182" t="s">
        <v>171</v>
      </c>
      <c r="C3" s="183"/>
      <c r="D3" s="184">
        <v>45689</v>
      </c>
      <c r="E3" s="185"/>
      <c r="F3" s="185"/>
      <c r="G3" s="185"/>
      <c r="H3" s="185"/>
      <c r="I3" s="185"/>
      <c r="J3" s="185"/>
      <c r="K3" s="185"/>
      <c r="L3" s="183"/>
    </row>
    <row r="4" spans="2:12" ht="20.25" customHeight="1" x14ac:dyDescent="0.2">
      <c r="B4" s="110" t="s">
        <v>19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x14ac:dyDescent="0.2">
      <c r="B5" s="9">
        <v>1</v>
      </c>
      <c r="C5" s="104" t="s">
        <v>12</v>
      </c>
      <c r="D5" s="104"/>
      <c r="E5" s="104"/>
      <c r="F5" s="104"/>
      <c r="G5" s="104"/>
      <c r="H5" s="104"/>
      <c r="I5" s="104"/>
      <c r="J5" s="104"/>
      <c r="K5" s="9" t="s">
        <v>2</v>
      </c>
      <c r="L5" s="9" t="s">
        <v>1</v>
      </c>
    </row>
    <row r="6" spans="2:12" x14ac:dyDescent="0.2">
      <c r="B6" s="9" t="s">
        <v>4</v>
      </c>
      <c r="C6" s="106" t="s">
        <v>40</v>
      </c>
      <c r="D6" s="186"/>
      <c r="E6" s="186"/>
      <c r="F6" s="186"/>
      <c r="G6" s="186"/>
      <c r="H6" s="186"/>
      <c r="I6" s="186"/>
      <c r="J6" s="186"/>
      <c r="K6" s="11"/>
      <c r="L6" s="1"/>
    </row>
    <row r="7" spans="2:12" x14ac:dyDescent="0.2">
      <c r="B7" s="9" t="s">
        <v>5</v>
      </c>
      <c r="C7" s="12" t="s">
        <v>48</v>
      </c>
      <c r="D7" s="189" t="s">
        <v>130</v>
      </c>
      <c r="E7" s="189"/>
      <c r="F7" s="189"/>
      <c r="G7" s="1"/>
      <c r="H7" s="96" t="s">
        <v>84</v>
      </c>
      <c r="I7" s="190"/>
      <c r="J7" s="97"/>
      <c r="K7" s="2"/>
      <c r="L7" s="13">
        <f>ROUND(G7*K7,2)</f>
        <v>0</v>
      </c>
    </row>
    <row r="8" spans="2:12" x14ac:dyDescent="0.2">
      <c r="B8" s="9" t="s">
        <v>6</v>
      </c>
      <c r="C8" s="106" t="s">
        <v>122</v>
      </c>
      <c r="D8" s="106"/>
      <c r="E8" s="106"/>
      <c r="F8" s="106"/>
      <c r="G8" s="106"/>
      <c r="H8" s="106"/>
      <c r="I8" s="106"/>
      <c r="J8" s="106"/>
      <c r="K8" s="68"/>
      <c r="L8" s="1"/>
    </row>
    <row r="9" spans="2:12" x14ac:dyDescent="0.2">
      <c r="B9" s="126" t="s">
        <v>65</v>
      </c>
      <c r="C9" s="126"/>
      <c r="D9" s="126"/>
      <c r="E9" s="126"/>
      <c r="F9" s="126"/>
      <c r="G9" s="126"/>
      <c r="H9" s="126"/>
      <c r="I9" s="126"/>
      <c r="J9" s="126"/>
      <c r="K9" s="126"/>
      <c r="L9" s="14">
        <f>ROUND(SUM(L6:L8),2)</f>
        <v>0</v>
      </c>
    </row>
    <row r="10" spans="2:12" x14ac:dyDescent="0.2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</row>
    <row r="11" spans="2:12" ht="20.25" customHeight="1" x14ac:dyDescent="0.2">
      <c r="B11" s="110" t="s">
        <v>49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2:12" x14ac:dyDescent="0.2">
      <c r="B12" s="128" t="s">
        <v>94</v>
      </c>
      <c r="C12" s="128"/>
      <c r="D12" s="128"/>
      <c r="E12" s="128"/>
      <c r="F12" s="128"/>
      <c r="G12" s="128"/>
      <c r="H12" s="128"/>
      <c r="I12" s="128"/>
      <c r="J12" s="128"/>
      <c r="K12" s="10" t="s">
        <v>2</v>
      </c>
      <c r="L12" s="10" t="s">
        <v>1</v>
      </c>
    </row>
    <row r="13" spans="2:12" x14ac:dyDescent="0.2">
      <c r="B13" s="9" t="s">
        <v>4</v>
      </c>
      <c r="C13" s="106" t="s">
        <v>85</v>
      </c>
      <c r="D13" s="106"/>
      <c r="E13" s="106"/>
      <c r="F13" s="106"/>
      <c r="G13" s="106"/>
      <c r="H13" s="106"/>
      <c r="I13" s="106"/>
      <c r="J13" s="106"/>
      <c r="K13" s="17">
        <v>8.3299999999999999E-2</v>
      </c>
      <c r="L13" s="13">
        <f>ROUND($L$9*K13,2)</f>
        <v>0</v>
      </c>
    </row>
    <row r="14" spans="2:12" x14ac:dyDescent="0.2">
      <c r="B14" s="9" t="s">
        <v>5</v>
      </c>
      <c r="C14" s="106" t="s">
        <v>93</v>
      </c>
      <c r="D14" s="106"/>
      <c r="E14" s="106"/>
      <c r="F14" s="106"/>
      <c r="G14" s="106"/>
      <c r="H14" s="106"/>
      <c r="I14" s="106"/>
      <c r="J14" s="106"/>
      <c r="K14" s="18">
        <f>K13/3</f>
        <v>2.7766666666666665E-2</v>
      </c>
      <c r="L14" s="13">
        <f>ROUND(K14*L9,2)</f>
        <v>0</v>
      </c>
    </row>
    <row r="15" spans="2:12" x14ac:dyDescent="0.2">
      <c r="B15" s="95" t="s">
        <v>139</v>
      </c>
      <c r="C15" s="95"/>
      <c r="D15" s="95"/>
      <c r="E15" s="95"/>
      <c r="F15" s="95"/>
      <c r="G15" s="95"/>
      <c r="H15" s="95"/>
      <c r="I15" s="95"/>
      <c r="J15" s="95"/>
      <c r="K15" s="19">
        <f>TRUNC(SUM(K13:K14),4)</f>
        <v>0.111</v>
      </c>
      <c r="L15" s="20">
        <f>ROUND(SUM(L13:L14),2)</f>
        <v>0</v>
      </c>
    </row>
    <row r="16" spans="2:12" x14ac:dyDescent="0.2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  <row r="17" spans="2:13" x14ac:dyDescent="0.2">
      <c r="B17" s="128" t="s">
        <v>123</v>
      </c>
      <c r="C17" s="128"/>
      <c r="D17" s="128"/>
      <c r="E17" s="128"/>
      <c r="F17" s="128"/>
      <c r="G17" s="128"/>
      <c r="H17" s="128"/>
      <c r="I17" s="128"/>
      <c r="J17" s="128"/>
      <c r="K17" s="10" t="s">
        <v>2</v>
      </c>
      <c r="L17" s="10" t="s">
        <v>1</v>
      </c>
      <c r="M17" s="21"/>
    </row>
    <row r="18" spans="2:13" x14ac:dyDescent="0.2">
      <c r="B18" s="9" t="s">
        <v>4</v>
      </c>
      <c r="C18" s="105" t="s">
        <v>86</v>
      </c>
      <c r="D18" s="105"/>
      <c r="E18" s="105"/>
      <c r="F18" s="105"/>
      <c r="G18" s="105"/>
      <c r="H18" s="105"/>
      <c r="I18" s="105"/>
      <c r="J18" s="105"/>
      <c r="K18" s="17">
        <v>0.2</v>
      </c>
      <c r="L18" s="13">
        <f>ROUND(K18*($L$9+L$15),2)</f>
        <v>0</v>
      </c>
      <c r="M18" s="21"/>
    </row>
    <row r="19" spans="2:13" x14ac:dyDescent="0.2">
      <c r="B19" s="9" t="s">
        <v>5</v>
      </c>
      <c r="C19" s="191" t="s">
        <v>51</v>
      </c>
      <c r="D19" s="191"/>
      <c r="E19" s="105"/>
      <c r="F19" s="105"/>
      <c r="G19" s="105"/>
      <c r="H19" s="105"/>
      <c r="I19" s="105"/>
      <c r="J19" s="105"/>
      <c r="K19" s="17">
        <v>2.5000000000000001E-2</v>
      </c>
      <c r="L19" s="13">
        <f t="shared" ref="L19:L25" si="0">ROUND(K19*($L$9+L$15),2)</f>
        <v>0</v>
      </c>
    </row>
    <row r="20" spans="2:13" x14ac:dyDescent="0.2">
      <c r="B20" s="22" t="s">
        <v>6</v>
      </c>
      <c r="C20" s="144" t="s">
        <v>125</v>
      </c>
      <c r="D20" s="145"/>
      <c r="E20" s="145"/>
      <c r="F20" s="145"/>
      <c r="G20" s="145"/>
      <c r="H20" s="145"/>
      <c r="I20" s="145"/>
      <c r="J20" s="146"/>
      <c r="K20" s="3"/>
      <c r="L20" s="13">
        <f t="shared" si="0"/>
        <v>0</v>
      </c>
    </row>
    <row r="21" spans="2:13" x14ac:dyDescent="0.2">
      <c r="B21" s="9" t="s">
        <v>7</v>
      </c>
      <c r="C21" s="192" t="s">
        <v>50</v>
      </c>
      <c r="D21" s="192"/>
      <c r="E21" s="105"/>
      <c r="F21" s="105"/>
      <c r="G21" s="105"/>
      <c r="H21" s="105"/>
      <c r="I21" s="105"/>
      <c r="J21" s="105"/>
      <c r="K21" s="17">
        <v>1.4999999999999999E-2</v>
      </c>
      <c r="L21" s="13">
        <f t="shared" si="0"/>
        <v>0</v>
      </c>
    </row>
    <row r="22" spans="2:13" x14ac:dyDescent="0.2">
      <c r="B22" s="9" t="s">
        <v>8</v>
      </c>
      <c r="C22" s="105" t="s">
        <v>52</v>
      </c>
      <c r="D22" s="105"/>
      <c r="E22" s="105"/>
      <c r="F22" s="105"/>
      <c r="G22" s="105"/>
      <c r="H22" s="105"/>
      <c r="I22" s="105"/>
      <c r="J22" s="105"/>
      <c r="K22" s="17">
        <v>0.01</v>
      </c>
      <c r="L22" s="13">
        <f t="shared" si="0"/>
        <v>0</v>
      </c>
    </row>
    <row r="23" spans="2:13" x14ac:dyDescent="0.2">
      <c r="B23" s="9" t="s">
        <v>9</v>
      </c>
      <c r="C23" s="105" t="s">
        <v>53</v>
      </c>
      <c r="D23" s="105"/>
      <c r="E23" s="105"/>
      <c r="F23" s="105"/>
      <c r="G23" s="105"/>
      <c r="H23" s="105"/>
      <c r="I23" s="105"/>
      <c r="J23" s="105"/>
      <c r="K23" s="17">
        <v>6.0000000000000001E-3</v>
      </c>
      <c r="L23" s="13">
        <f t="shared" si="0"/>
        <v>0</v>
      </c>
    </row>
    <row r="24" spans="2:13" x14ac:dyDescent="0.2">
      <c r="B24" s="9" t="s">
        <v>10</v>
      </c>
      <c r="C24" s="105" t="s">
        <v>54</v>
      </c>
      <c r="D24" s="105"/>
      <c r="E24" s="105"/>
      <c r="F24" s="105"/>
      <c r="G24" s="105"/>
      <c r="H24" s="105"/>
      <c r="I24" s="105"/>
      <c r="J24" s="105"/>
      <c r="K24" s="17">
        <v>2E-3</v>
      </c>
      <c r="L24" s="13">
        <f t="shared" si="0"/>
        <v>0</v>
      </c>
    </row>
    <row r="25" spans="2:13" x14ac:dyDescent="0.2">
      <c r="B25" s="9" t="s">
        <v>11</v>
      </c>
      <c r="C25" s="105" t="s">
        <v>55</v>
      </c>
      <c r="D25" s="105"/>
      <c r="E25" s="105"/>
      <c r="F25" s="105"/>
      <c r="G25" s="105"/>
      <c r="H25" s="105"/>
      <c r="I25" s="105"/>
      <c r="J25" s="105"/>
      <c r="K25" s="17">
        <v>0.08</v>
      </c>
      <c r="L25" s="13">
        <f t="shared" si="0"/>
        <v>0</v>
      </c>
    </row>
    <row r="26" spans="2:13" x14ac:dyDescent="0.2">
      <c r="B26" s="95" t="s">
        <v>56</v>
      </c>
      <c r="C26" s="95"/>
      <c r="D26" s="95"/>
      <c r="E26" s="95"/>
      <c r="F26" s="95"/>
      <c r="G26" s="95"/>
      <c r="H26" s="95"/>
      <c r="I26" s="95"/>
      <c r="J26" s="95"/>
      <c r="K26" s="23">
        <f>SUM(K18:K25)</f>
        <v>0.33800000000000002</v>
      </c>
      <c r="L26" s="24">
        <f>ROUND(SUM(L18:L25),2)</f>
        <v>0</v>
      </c>
    </row>
    <row r="27" spans="2:13" x14ac:dyDescent="0.2"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2"/>
    </row>
    <row r="28" spans="2:13" x14ac:dyDescent="0.2">
      <c r="B28" s="104" t="s">
        <v>57</v>
      </c>
      <c r="C28" s="104"/>
      <c r="D28" s="104"/>
      <c r="E28" s="104"/>
      <c r="F28" s="104"/>
      <c r="G28" s="104"/>
      <c r="H28" s="104"/>
      <c r="I28" s="104"/>
      <c r="J28" s="104"/>
      <c r="K28" s="23"/>
      <c r="L28" s="9" t="s">
        <v>1</v>
      </c>
    </row>
    <row r="29" spans="2:13" x14ac:dyDescent="0.2">
      <c r="B29" s="9" t="s">
        <v>4</v>
      </c>
      <c r="C29" s="11" t="s">
        <v>87</v>
      </c>
      <c r="D29" s="11" t="s">
        <v>88</v>
      </c>
      <c r="E29" s="11">
        <v>22</v>
      </c>
      <c r="F29" s="11" t="s">
        <v>89</v>
      </c>
      <c r="G29" s="26">
        <v>2</v>
      </c>
      <c r="H29" s="11" t="s">
        <v>90</v>
      </c>
      <c r="I29" s="4"/>
      <c r="J29" s="11"/>
      <c r="K29" s="27" t="s">
        <v>0</v>
      </c>
      <c r="L29" s="28">
        <f>ROUND((E29*G29*I29)-(L6*0.06),2)</f>
        <v>0</v>
      </c>
    </row>
    <row r="30" spans="2:13" x14ac:dyDescent="0.2">
      <c r="B30" s="9" t="s">
        <v>5</v>
      </c>
      <c r="C30" s="69" t="s">
        <v>131</v>
      </c>
      <c r="D30" s="96" t="s">
        <v>91</v>
      </c>
      <c r="E30" s="97"/>
      <c r="F30" s="1"/>
      <c r="G30" s="29" t="s">
        <v>92</v>
      </c>
      <c r="H30" s="98"/>
      <c r="I30" s="99"/>
      <c r="J30" s="11"/>
      <c r="K30" s="27" t="s">
        <v>0</v>
      </c>
      <c r="L30" s="28">
        <f>ROUND(F30*(100%-H30),2)</f>
        <v>0</v>
      </c>
    </row>
    <row r="31" spans="2:13" x14ac:dyDescent="0.2">
      <c r="B31" s="9" t="s">
        <v>6</v>
      </c>
      <c r="C31" s="144" t="s">
        <v>132</v>
      </c>
      <c r="D31" s="145"/>
      <c r="E31" s="145"/>
      <c r="F31" s="145"/>
      <c r="G31" s="145"/>
      <c r="H31" s="145"/>
      <c r="I31" s="145"/>
      <c r="J31" s="146"/>
      <c r="K31" s="27" t="s">
        <v>0</v>
      </c>
      <c r="L31" s="5"/>
    </row>
    <row r="32" spans="2:13" x14ac:dyDescent="0.2">
      <c r="B32" s="9" t="s">
        <v>7</v>
      </c>
      <c r="C32" s="193" t="s">
        <v>133</v>
      </c>
      <c r="D32" s="193"/>
      <c r="E32" s="193"/>
      <c r="F32" s="193"/>
      <c r="G32" s="193"/>
      <c r="H32" s="193"/>
      <c r="I32" s="193"/>
      <c r="J32" s="193"/>
      <c r="K32" s="27" t="s">
        <v>0</v>
      </c>
      <c r="L32" s="5"/>
    </row>
    <row r="33" spans="2:12" x14ac:dyDescent="0.2">
      <c r="B33" s="9" t="s">
        <v>8</v>
      </c>
      <c r="C33" s="144" t="s">
        <v>134</v>
      </c>
      <c r="D33" s="145"/>
      <c r="E33" s="145"/>
      <c r="F33" s="145"/>
      <c r="G33" s="145"/>
      <c r="H33" s="145"/>
      <c r="I33" s="145"/>
      <c r="J33" s="146"/>
      <c r="K33" s="27"/>
      <c r="L33" s="5"/>
    </row>
    <row r="34" spans="2:12" x14ac:dyDescent="0.2">
      <c r="B34" s="95" t="s">
        <v>58</v>
      </c>
      <c r="C34" s="95"/>
      <c r="D34" s="95"/>
      <c r="E34" s="95"/>
      <c r="F34" s="95"/>
      <c r="G34" s="95"/>
      <c r="H34" s="95"/>
      <c r="I34" s="95"/>
      <c r="J34" s="95"/>
      <c r="K34" s="95"/>
      <c r="L34" s="24">
        <f>ROUND(SUM(L29:L33),2)</f>
        <v>0</v>
      </c>
    </row>
    <row r="35" spans="2:12" x14ac:dyDescent="0.2">
      <c r="B35" s="101"/>
      <c r="C35" s="101"/>
      <c r="D35" s="101"/>
      <c r="E35" s="101"/>
      <c r="F35" s="101"/>
      <c r="G35" s="101"/>
      <c r="H35" s="101"/>
      <c r="I35" s="101"/>
      <c r="J35" s="101"/>
      <c r="K35" s="101"/>
      <c r="L35" s="102"/>
    </row>
    <row r="36" spans="2:12" x14ac:dyDescent="0.2">
      <c r="B36" s="103" t="s">
        <v>59</v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</row>
    <row r="37" spans="2:12" x14ac:dyDescent="0.2">
      <c r="B37" s="104" t="s">
        <v>63</v>
      </c>
      <c r="C37" s="104"/>
      <c r="D37" s="104"/>
      <c r="E37" s="104"/>
      <c r="F37" s="104"/>
      <c r="G37" s="104"/>
      <c r="H37" s="104"/>
      <c r="I37" s="104"/>
      <c r="J37" s="104"/>
      <c r="K37" s="104"/>
      <c r="L37" s="9" t="s">
        <v>1</v>
      </c>
    </row>
    <row r="38" spans="2:12" x14ac:dyDescent="0.2">
      <c r="B38" s="9" t="s">
        <v>60</v>
      </c>
      <c r="C38" s="105" t="s">
        <v>95</v>
      </c>
      <c r="D38" s="105"/>
      <c r="E38" s="105"/>
      <c r="F38" s="105"/>
      <c r="G38" s="105"/>
      <c r="H38" s="105"/>
      <c r="I38" s="105"/>
      <c r="J38" s="105"/>
      <c r="K38" s="105"/>
      <c r="L38" s="13">
        <f>L15</f>
        <v>0</v>
      </c>
    </row>
    <row r="39" spans="2:12" x14ac:dyDescent="0.2">
      <c r="B39" s="9" t="s">
        <v>61</v>
      </c>
      <c r="C39" s="105" t="s">
        <v>124</v>
      </c>
      <c r="D39" s="105"/>
      <c r="E39" s="105"/>
      <c r="F39" s="105"/>
      <c r="G39" s="105"/>
      <c r="H39" s="105"/>
      <c r="I39" s="105"/>
      <c r="J39" s="105"/>
      <c r="K39" s="105"/>
      <c r="L39" s="13">
        <f>L26</f>
        <v>0</v>
      </c>
    </row>
    <row r="40" spans="2:12" x14ac:dyDescent="0.2">
      <c r="B40" s="9" t="s">
        <v>62</v>
      </c>
      <c r="C40" s="105" t="s">
        <v>64</v>
      </c>
      <c r="D40" s="105"/>
      <c r="E40" s="105"/>
      <c r="F40" s="105"/>
      <c r="G40" s="105"/>
      <c r="H40" s="105"/>
      <c r="I40" s="105"/>
      <c r="J40" s="105"/>
      <c r="K40" s="105"/>
      <c r="L40" s="13">
        <f>L34</f>
        <v>0</v>
      </c>
    </row>
    <row r="41" spans="2:12" x14ac:dyDescent="0.2">
      <c r="B41" s="95" t="s">
        <v>66</v>
      </c>
      <c r="C41" s="95"/>
      <c r="D41" s="95"/>
      <c r="E41" s="95"/>
      <c r="F41" s="95"/>
      <c r="G41" s="95"/>
      <c r="H41" s="95"/>
      <c r="I41" s="95"/>
      <c r="J41" s="95"/>
      <c r="K41" s="95"/>
      <c r="L41" s="14">
        <f>ROUND(SUM(L38:L40),2)</f>
        <v>0</v>
      </c>
    </row>
    <row r="42" spans="2:12" x14ac:dyDescent="0.2">
      <c r="B42" s="137"/>
      <c r="C42" s="138"/>
      <c r="D42" s="138"/>
      <c r="E42" s="138"/>
      <c r="F42" s="138"/>
      <c r="G42" s="138"/>
      <c r="H42" s="138"/>
      <c r="I42" s="138"/>
      <c r="J42" s="138"/>
      <c r="K42" s="138"/>
      <c r="L42" s="138"/>
    </row>
    <row r="43" spans="2:12" ht="20.25" customHeight="1" x14ac:dyDescent="0.2">
      <c r="B43" s="110" t="s">
        <v>67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2:12" x14ac:dyDescent="0.2">
      <c r="B44" s="9">
        <v>3</v>
      </c>
      <c r="C44" s="104" t="s">
        <v>68</v>
      </c>
      <c r="D44" s="104"/>
      <c r="E44" s="104"/>
      <c r="F44" s="104"/>
      <c r="G44" s="104"/>
      <c r="H44" s="104"/>
      <c r="I44" s="104"/>
      <c r="J44" s="104"/>
      <c r="K44" s="9" t="s">
        <v>2</v>
      </c>
      <c r="L44" s="9" t="s">
        <v>1</v>
      </c>
    </row>
    <row r="45" spans="2:12" x14ac:dyDescent="0.2">
      <c r="B45" s="9" t="s">
        <v>4</v>
      </c>
      <c r="C45" s="105" t="s">
        <v>71</v>
      </c>
      <c r="D45" s="105"/>
      <c r="E45" s="105"/>
      <c r="F45" s="105"/>
      <c r="G45" s="105"/>
      <c r="H45" s="105"/>
      <c r="I45" s="105"/>
      <c r="J45" s="105"/>
      <c r="K45" s="17">
        <f>100%/12</f>
        <v>8.3333333333333329E-2</v>
      </c>
      <c r="L45" s="13">
        <f>ROUND($L$9*K45,2)</f>
        <v>0</v>
      </c>
    </row>
    <row r="46" spans="2:12" x14ac:dyDescent="0.2">
      <c r="B46" s="9" t="s">
        <v>5</v>
      </c>
      <c r="C46" s="105" t="s">
        <v>70</v>
      </c>
      <c r="D46" s="105"/>
      <c r="E46" s="105"/>
      <c r="F46" s="105"/>
      <c r="G46" s="105"/>
      <c r="H46" s="105"/>
      <c r="I46" s="105"/>
      <c r="J46" s="105"/>
      <c r="K46" s="31">
        <f>0.08*K45</f>
        <v>6.6666666666666662E-3</v>
      </c>
      <c r="L46" s="13">
        <f>ROUND(K46*L9,2)</f>
        <v>0</v>
      </c>
    </row>
    <row r="47" spans="2:12" x14ac:dyDescent="0.2">
      <c r="B47" s="9" t="s">
        <v>6</v>
      </c>
      <c r="C47" s="105" t="s">
        <v>69</v>
      </c>
      <c r="D47" s="105"/>
      <c r="E47" s="105"/>
      <c r="F47" s="105"/>
      <c r="G47" s="105"/>
      <c r="H47" s="105"/>
      <c r="I47" s="105"/>
      <c r="J47" s="105"/>
      <c r="K47" s="17">
        <f>(100/30*7/12)%</f>
        <v>1.9444444444444445E-2</v>
      </c>
      <c r="L47" s="13">
        <f>ROUND($L$9*K47,2)</f>
        <v>0</v>
      </c>
    </row>
    <row r="48" spans="2:12" x14ac:dyDescent="0.2">
      <c r="B48" s="9" t="s">
        <v>7</v>
      </c>
      <c r="C48" s="105" t="s">
        <v>72</v>
      </c>
      <c r="D48" s="105"/>
      <c r="E48" s="105"/>
      <c r="F48" s="105"/>
      <c r="G48" s="105"/>
      <c r="H48" s="105"/>
      <c r="I48" s="105"/>
      <c r="J48" s="105"/>
      <c r="K48" s="18">
        <f>K26*K47</f>
        <v>6.5722222222222224E-3</v>
      </c>
      <c r="L48" s="13">
        <f>ROUND(L47*K26,2)</f>
        <v>0</v>
      </c>
    </row>
    <row r="49" spans="2:12" x14ac:dyDescent="0.2">
      <c r="B49" s="9" t="s">
        <v>8</v>
      </c>
      <c r="C49" s="105" t="s">
        <v>102</v>
      </c>
      <c r="D49" s="105"/>
      <c r="E49" s="105"/>
      <c r="F49" s="105"/>
      <c r="G49" s="105"/>
      <c r="H49" s="105"/>
      <c r="I49" s="105"/>
      <c r="J49" s="105"/>
      <c r="K49" s="17">
        <f>1*0.08*0.4</f>
        <v>3.2000000000000001E-2</v>
      </c>
      <c r="L49" s="13">
        <f>ROUND($L$9*K49,2)</f>
        <v>0</v>
      </c>
    </row>
    <row r="50" spans="2:12" x14ac:dyDescent="0.2">
      <c r="B50" s="95" t="s">
        <v>73</v>
      </c>
      <c r="C50" s="95"/>
      <c r="D50" s="95"/>
      <c r="E50" s="95"/>
      <c r="F50" s="95"/>
      <c r="G50" s="95"/>
      <c r="H50" s="95"/>
      <c r="I50" s="95"/>
      <c r="J50" s="95"/>
      <c r="K50" s="23">
        <f>ROUND(SUM(K45:K49),4)</f>
        <v>0.14799999999999999</v>
      </c>
      <c r="L50" s="14">
        <f>ROUND(SUM(L45:L49),2)</f>
        <v>0</v>
      </c>
    </row>
    <row r="51" spans="2:12" x14ac:dyDescent="0.2">
      <c r="B51" s="135"/>
      <c r="C51" s="136"/>
      <c r="D51" s="136"/>
      <c r="E51" s="136"/>
      <c r="F51" s="136"/>
      <c r="G51" s="136"/>
      <c r="H51" s="136"/>
      <c r="I51" s="136"/>
      <c r="J51" s="136"/>
      <c r="K51" s="136"/>
      <c r="L51" s="136"/>
    </row>
    <row r="52" spans="2:12" ht="21" customHeight="1" x14ac:dyDescent="0.2">
      <c r="B52" s="110" t="s">
        <v>74</v>
      </c>
      <c r="C52" s="110"/>
      <c r="D52" s="110"/>
      <c r="E52" s="110"/>
      <c r="F52" s="110"/>
      <c r="G52" s="110"/>
      <c r="H52" s="110"/>
      <c r="I52" s="110"/>
      <c r="J52" s="110"/>
      <c r="K52" s="110"/>
      <c r="L52" s="110"/>
    </row>
    <row r="53" spans="2:12" x14ac:dyDescent="0.2">
      <c r="B53" s="104" t="s">
        <v>136</v>
      </c>
      <c r="C53" s="104"/>
      <c r="D53" s="104"/>
      <c r="E53" s="104"/>
      <c r="F53" s="104"/>
      <c r="G53" s="104"/>
      <c r="H53" s="104"/>
      <c r="I53" s="104"/>
      <c r="J53" s="104"/>
      <c r="K53" s="9" t="s">
        <v>2</v>
      </c>
      <c r="L53" s="9" t="s">
        <v>1</v>
      </c>
    </row>
    <row r="54" spans="2:12" x14ac:dyDescent="0.2">
      <c r="B54" s="9" t="s">
        <v>4</v>
      </c>
      <c r="C54" s="144" t="s">
        <v>97</v>
      </c>
      <c r="D54" s="145"/>
      <c r="E54" s="145"/>
      <c r="F54" s="145"/>
      <c r="G54" s="145"/>
      <c r="H54" s="145"/>
      <c r="I54" s="145"/>
      <c r="J54" s="146"/>
      <c r="K54" s="17"/>
      <c r="L54" s="13">
        <f>ROUND((L$9+L$41+L$60)/12,2)</f>
        <v>0</v>
      </c>
    </row>
    <row r="55" spans="2:12" x14ac:dyDescent="0.2">
      <c r="B55" s="9" t="s">
        <v>5</v>
      </c>
      <c r="C55" s="105" t="s">
        <v>96</v>
      </c>
      <c r="D55" s="105"/>
      <c r="E55" s="105"/>
      <c r="F55" s="105"/>
      <c r="G55" s="105"/>
      <c r="H55" s="105"/>
      <c r="I55" s="105"/>
      <c r="J55" s="105"/>
      <c r="K55" s="17"/>
      <c r="L55" s="13">
        <f>ROUND((L$9+L$41+L$60)/12/30,2)</f>
        <v>0</v>
      </c>
    </row>
    <row r="56" spans="2:12" x14ac:dyDescent="0.2">
      <c r="B56" s="113" t="s">
        <v>75</v>
      </c>
      <c r="C56" s="114"/>
      <c r="D56" s="114"/>
      <c r="E56" s="114"/>
      <c r="F56" s="114"/>
      <c r="G56" s="114"/>
      <c r="H56" s="114"/>
      <c r="I56" s="114"/>
      <c r="J56" s="114"/>
      <c r="K56" s="115"/>
      <c r="L56" s="14">
        <f>L54+L55</f>
        <v>0</v>
      </c>
    </row>
    <row r="57" spans="2:12" x14ac:dyDescent="0.2">
      <c r="B57" s="111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2:12" ht="21.75" customHeight="1" x14ac:dyDescent="0.2">
      <c r="B58" s="107" t="s">
        <v>76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9"/>
    </row>
    <row r="59" spans="2:12" x14ac:dyDescent="0.2">
      <c r="B59" s="9">
        <v>5</v>
      </c>
      <c r="C59" s="104" t="s">
        <v>13</v>
      </c>
      <c r="D59" s="104"/>
      <c r="E59" s="104"/>
      <c r="F59" s="104"/>
      <c r="G59" s="104"/>
      <c r="H59" s="104"/>
      <c r="I59" s="104"/>
      <c r="J59" s="104"/>
      <c r="K59" s="9"/>
      <c r="L59" s="9" t="s">
        <v>1</v>
      </c>
    </row>
    <row r="60" spans="2:12" x14ac:dyDescent="0.2">
      <c r="B60" s="9" t="s">
        <v>4</v>
      </c>
      <c r="C60" s="147" t="s">
        <v>127</v>
      </c>
      <c r="D60" s="147"/>
      <c r="E60" s="147"/>
      <c r="F60" s="147"/>
      <c r="G60" s="147"/>
      <c r="H60" s="147"/>
      <c r="I60" s="147"/>
      <c r="J60" s="147"/>
      <c r="K60" s="9" t="s">
        <v>0</v>
      </c>
      <c r="L60" s="32">
        <f>ROUND(SUM(L61:L70),2)</f>
        <v>0</v>
      </c>
    </row>
    <row r="61" spans="2:12" ht="26.25" customHeight="1" x14ac:dyDescent="0.2">
      <c r="B61" s="9"/>
      <c r="C61" s="122" t="s">
        <v>158</v>
      </c>
      <c r="D61" s="123"/>
      <c r="E61" s="124"/>
      <c r="F61" s="33" t="s">
        <v>98</v>
      </c>
      <c r="G61" s="34">
        <v>3</v>
      </c>
      <c r="H61" s="35" t="s">
        <v>99</v>
      </c>
      <c r="I61" s="90"/>
      <c r="J61" s="91"/>
      <c r="K61" s="27"/>
      <c r="L61" s="38">
        <f t="shared" ref="L61:L70" si="1">ROUND(I61*G61/12,2)</f>
        <v>0</v>
      </c>
    </row>
    <row r="62" spans="2:12" ht="41.25" customHeight="1" x14ac:dyDescent="0.2">
      <c r="B62" s="9"/>
      <c r="C62" s="122" t="s">
        <v>159</v>
      </c>
      <c r="D62" s="123"/>
      <c r="E62" s="124"/>
      <c r="F62" s="33" t="s">
        <v>98</v>
      </c>
      <c r="G62" s="34">
        <v>4</v>
      </c>
      <c r="H62" s="35" t="s">
        <v>99</v>
      </c>
      <c r="I62" s="90"/>
      <c r="J62" s="91"/>
      <c r="K62" s="27"/>
      <c r="L62" s="38">
        <f t="shared" si="1"/>
        <v>0</v>
      </c>
    </row>
    <row r="63" spans="2:12" ht="66" customHeight="1" x14ac:dyDescent="0.2">
      <c r="B63" s="9"/>
      <c r="C63" s="122" t="s">
        <v>160</v>
      </c>
      <c r="D63" s="123"/>
      <c r="E63" s="124"/>
      <c r="F63" s="33" t="s">
        <v>98</v>
      </c>
      <c r="G63" s="34">
        <v>1</v>
      </c>
      <c r="H63" s="35" t="s">
        <v>99</v>
      </c>
      <c r="I63" s="90"/>
      <c r="J63" s="91"/>
      <c r="K63" s="27"/>
      <c r="L63" s="38">
        <f t="shared" si="1"/>
        <v>0</v>
      </c>
    </row>
    <row r="64" spans="2:12" ht="38.25" customHeight="1" x14ac:dyDescent="0.2">
      <c r="B64" s="9"/>
      <c r="C64" s="122" t="s">
        <v>166</v>
      </c>
      <c r="D64" s="123"/>
      <c r="E64" s="124"/>
      <c r="F64" s="33" t="s">
        <v>98</v>
      </c>
      <c r="G64" s="34">
        <v>2</v>
      </c>
      <c r="H64" s="35" t="s">
        <v>99</v>
      </c>
      <c r="I64" s="90"/>
      <c r="J64" s="91"/>
      <c r="K64" s="27"/>
      <c r="L64" s="38">
        <f t="shared" si="1"/>
        <v>0</v>
      </c>
    </row>
    <row r="65" spans="2:12" ht="54" customHeight="1" x14ac:dyDescent="0.2">
      <c r="B65" s="9"/>
      <c r="C65" s="122" t="s">
        <v>161</v>
      </c>
      <c r="D65" s="123"/>
      <c r="E65" s="124"/>
      <c r="F65" s="33" t="s">
        <v>98</v>
      </c>
      <c r="G65" s="34">
        <v>1</v>
      </c>
      <c r="H65" s="35" t="s">
        <v>99</v>
      </c>
      <c r="I65" s="90"/>
      <c r="J65" s="91"/>
      <c r="K65" s="27"/>
      <c r="L65" s="38">
        <f t="shared" si="1"/>
        <v>0</v>
      </c>
    </row>
    <row r="66" spans="2:12" ht="65.25" customHeight="1" x14ac:dyDescent="0.2">
      <c r="B66" s="9"/>
      <c r="C66" s="194" t="s">
        <v>162</v>
      </c>
      <c r="D66" s="195"/>
      <c r="E66" s="196"/>
      <c r="F66" s="33" t="s">
        <v>98</v>
      </c>
      <c r="G66" s="34">
        <v>1</v>
      </c>
      <c r="H66" s="35" t="s">
        <v>99</v>
      </c>
      <c r="I66" s="90"/>
      <c r="J66" s="91"/>
      <c r="K66" s="27"/>
      <c r="L66" s="38">
        <f t="shared" si="1"/>
        <v>0</v>
      </c>
    </row>
    <row r="67" spans="2:12" ht="45.75" customHeight="1" x14ac:dyDescent="0.2">
      <c r="B67" s="9"/>
      <c r="C67" s="122" t="s">
        <v>163</v>
      </c>
      <c r="D67" s="123"/>
      <c r="E67" s="124"/>
      <c r="F67" s="33" t="s">
        <v>98</v>
      </c>
      <c r="G67" s="34">
        <v>1</v>
      </c>
      <c r="H67" s="35" t="s">
        <v>99</v>
      </c>
      <c r="I67" s="90"/>
      <c r="J67" s="91"/>
      <c r="K67" s="27"/>
      <c r="L67" s="38">
        <f t="shared" si="1"/>
        <v>0</v>
      </c>
    </row>
    <row r="68" spans="2:12" ht="50.25" customHeight="1" x14ac:dyDescent="0.2">
      <c r="B68" s="9"/>
      <c r="C68" s="122" t="s">
        <v>164</v>
      </c>
      <c r="D68" s="123"/>
      <c r="E68" s="124"/>
      <c r="F68" s="33" t="s">
        <v>98</v>
      </c>
      <c r="G68" s="34">
        <v>28</v>
      </c>
      <c r="H68" s="35" t="s">
        <v>99</v>
      </c>
      <c r="I68" s="90"/>
      <c r="J68" s="91"/>
      <c r="K68" s="27"/>
      <c r="L68" s="38">
        <f t="shared" si="1"/>
        <v>0</v>
      </c>
    </row>
    <row r="69" spans="2:12" ht="48.75" customHeight="1" x14ac:dyDescent="0.2">
      <c r="B69" s="9"/>
      <c r="C69" s="122" t="s">
        <v>165</v>
      </c>
      <c r="D69" s="123"/>
      <c r="E69" s="124"/>
      <c r="F69" s="33" t="s">
        <v>98</v>
      </c>
      <c r="G69" s="34">
        <v>15</v>
      </c>
      <c r="H69" s="35" t="s">
        <v>99</v>
      </c>
      <c r="I69" s="90"/>
      <c r="J69" s="91"/>
      <c r="K69" s="27"/>
      <c r="L69" s="38">
        <f t="shared" si="1"/>
        <v>0</v>
      </c>
    </row>
    <row r="70" spans="2:12" ht="54" customHeight="1" x14ac:dyDescent="0.2">
      <c r="B70" s="9"/>
      <c r="C70" s="122" t="s">
        <v>167</v>
      </c>
      <c r="D70" s="123"/>
      <c r="E70" s="124"/>
      <c r="F70" s="33" t="s">
        <v>98</v>
      </c>
      <c r="G70" s="34">
        <v>530</v>
      </c>
      <c r="H70" s="35" t="s">
        <v>99</v>
      </c>
      <c r="I70" s="90"/>
      <c r="J70" s="91"/>
      <c r="K70" s="27"/>
      <c r="L70" s="38">
        <f t="shared" si="1"/>
        <v>0</v>
      </c>
    </row>
    <row r="71" spans="2:12" x14ac:dyDescent="0.2">
      <c r="B71" s="113" t="s">
        <v>77</v>
      </c>
      <c r="C71" s="114"/>
      <c r="D71" s="114"/>
      <c r="E71" s="114"/>
      <c r="F71" s="114"/>
      <c r="G71" s="114"/>
      <c r="H71" s="114"/>
      <c r="I71" s="114"/>
      <c r="J71" s="115"/>
      <c r="K71" s="23" t="s">
        <v>0</v>
      </c>
      <c r="L71" s="14">
        <f>L60</f>
        <v>0</v>
      </c>
    </row>
    <row r="72" spans="2:12" x14ac:dyDescent="0.2">
      <c r="B72" s="111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2:12" ht="21" customHeight="1" x14ac:dyDescent="0.2">
      <c r="B73" s="107" t="s">
        <v>78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9"/>
    </row>
    <row r="74" spans="2:12" x14ac:dyDescent="0.2">
      <c r="B74" s="9">
        <v>6</v>
      </c>
      <c r="C74" s="104" t="s">
        <v>16</v>
      </c>
      <c r="D74" s="104"/>
      <c r="E74" s="104"/>
      <c r="F74" s="104"/>
      <c r="G74" s="104"/>
      <c r="H74" s="104"/>
      <c r="I74" s="104"/>
      <c r="J74" s="104"/>
      <c r="K74" s="9" t="s">
        <v>2</v>
      </c>
      <c r="L74" s="9" t="s">
        <v>1</v>
      </c>
    </row>
    <row r="75" spans="2:12" x14ac:dyDescent="0.2">
      <c r="B75" s="9" t="s">
        <v>4</v>
      </c>
      <c r="C75" s="105" t="s">
        <v>17</v>
      </c>
      <c r="D75" s="105"/>
      <c r="E75" s="105"/>
      <c r="F75" s="105"/>
      <c r="G75" s="105"/>
      <c r="H75" s="105"/>
      <c r="I75" s="105"/>
      <c r="J75" s="105"/>
      <c r="K75" s="6"/>
      <c r="L75" s="13">
        <f>ROUND(K75*L90,2)</f>
        <v>0</v>
      </c>
    </row>
    <row r="76" spans="2:12" x14ac:dyDescent="0.2">
      <c r="B76" s="9" t="s">
        <v>5</v>
      </c>
      <c r="C76" s="105" t="s">
        <v>3</v>
      </c>
      <c r="D76" s="105"/>
      <c r="E76" s="105"/>
      <c r="F76" s="105"/>
      <c r="G76" s="105"/>
      <c r="H76" s="105"/>
      <c r="I76" s="105"/>
      <c r="J76" s="105"/>
      <c r="K76" s="6"/>
      <c r="L76" s="13">
        <f>ROUND(K76*(L75+L90),2)</f>
        <v>0</v>
      </c>
    </row>
    <row r="77" spans="2:12" x14ac:dyDescent="0.2">
      <c r="B77" s="9" t="s">
        <v>6</v>
      </c>
      <c r="C77" s="95" t="s">
        <v>44</v>
      </c>
      <c r="D77" s="95"/>
      <c r="E77" s="95"/>
      <c r="F77" s="95"/>
      <c r="G77" s="95"/>
      <c r="H77" s="95"/>
      <c r="I77" s="95"/>
      <c r="J77" s="95"/>
      <c r="K77" s="37"/>
      <c r="L77" s="38"/>
    </row>
    <row r="78" spans="2:12" x14ac:dyDescent="0.2">
      <c r="B78" s="9" t="s">
        <v>45</v>
      </c>
      <c r="C78" s="105" t="s">
        <v>41</v>
      </c>
      <c r="D78" s="105"/>
      <c r="E78" s="105"/>
      <c r="F78" s="105"/>
      <c r="G78" s="105"/>
      <c r="H78" s="105"/>
      <c r="I78" s="105"/>
      <c r="J78" s="105"/>
      <c r="K78" s="6">
        <v>6.4999999999999997E-3</v>
      </c>
      <c r="L78" s="13">
        <f>((L$75+L$76+L$90)*K78)/(100%-K$78)</f>
        <v>0</v>
      </c>
    </row>
    <row r="79" spans="2:12" x14ac:dyDescent="0.2">
      <c r="B79" s="9" t="s">
        <v>46</v>
      </c>
      <c r="C79" s="105" t="s">
        <v>42</v>
      </c>
      <c r="D79" s="105"/>
      <c r="E79" s="105"/>
      <c r="F79" s="105"/>
      <c r="G79" s="105"/>
      <c r="H79" s="105"/>
      <c r="I79" s="105"/>
      <c r="J79" s="105"/>
      <c r="K79" s="6">
        <v>7.5999999999999998E-2</v>
      </c>
      <c r="L79" s="13">
        <f>((L$75+L$76+L$90)*K79)/(100%-K79)</f>
        <v>0</v>
      </c>
    </row>
    <row r="80" spans="2:12" x14ac:dyDescent="0.2">
      <c r="B80" s="9" t="s">
        <v>47</v>
      </c>
      <c r="C80" s="105" t="s">
        <v>43</v>
      </c>
      <c r="D80" s="105"/>
      <c r="E80" s="105"/>
      <c r="F80" s="105"/>
      <c r="G80" s="105"/>
      <c r="H80" s="105"/>
      <c r="I80" s="105"/>
      <c r="J80" s="105"/>
      <c r="K80" s="39">
        <v>0.03</v>
      </c>
      <c r="L80" s="13">
        <f>((L$75+L$76+L$90)*K80)/(100%-K80)</f>
        <v>0</v>
      </c>
    </row>
    <row r="81" spans="2:12" x14ac:dyDescent="0.2">
      <c r="B81" s="113" t="s">
        <v>79</v>
      </c>
      <c r="C81" s="114"/>
      <c r="D81" s="114"/>
      <c r="E81" s="114"/>
      <c r="F81" s="114"/>
      <c r="G81" s="114"/>
      <c r="H81" s="114"/>
      <c r="I81" s="114"/>
      <c r="J81" s="115"/>
      <c r="K81" s="40"/>
      <c r="L81" s="14">
        <f>ROUND(SUM(L75:L80),2)</f>
        <v>0</v>
      </c>
    </row>
    <row r="82" spans="2:12" ht="34.5" customHeight="1" x14ac:dyDescent="0.2"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16"/>
    </row>
    <row r="83" spans="2:12" x14ac:dyDescent="0.2">
      <c r="B83" s="197" t="s">
        <v>80</v>
      </c>
      <c r="C83" s="198"/>
      <c r="D83" s="198"/>
      <c r="E83" s="198"/>
      <c r="F83" s="198"/>
      <c r="G83" s="198"/>
      <c r="H83" s="198"/>
      <c r="I83" s="198"/>
      <c r="J83" s="198"/>
      <c r="K83" s="198"/>
      <c r="L83" s="199"/>
    </row>
    <row r="84" spans="2:12" x14ac:dyDescent="0.2">
      <c r="B84" s="135" t="s">
        <v>18</v>
      </c>
      <c r="C84" s="136"/>
      <c r="D84" s="136"/>
      <c r="E84" s="136"/>
      <c r="F84" s="136"/>
      <c r="G84" s="136"/>
      <c r="H84" s="136"/>
      <c r="I84" s="136"/>
      <c r="J84" s="136"/>
      <c r="K84" s="177"/>
      <c r="L84" s="9" t="s">
        <v>1</v>
      </c>
    </row>
    <row r="85" spans="2:12" x14ac:dyDescent="0.2">
      <c r="B85" s="27" t="s">
        <v>4</v>
      </c>
      <c r="C85" s="144" t="str">
        <f>B4</f>
        <v>MÓDULO 1 - COMPOSIÇÃO DA REMUNERAÇÃO</v>
      </c>
      <c r="D85" s="145"/>
      <c r="E85" s="145"/>
      <c r="F85" s="145"/>
      <c r="G85" s="145"/>
      <c r="H85" s="145"/>
      <c r="I85" s="145"/>
      <c r="J85" s="145"/>
      <c r="K85" s="146"/>
      <c r="L85" s="13">
        <f>L9</f>
        <v>0</v>
      </c>
    </row>
    <row r="86" spans="2:12" x14ac:dyDescent="0.2">
      <c r="B86" s="27" t="s">
        <v>5</v>
      </c>
      <c r="C86" s="144" t="str">
        <f>B11</f>
        <v>MÓDULO 2 – ENCARGOS E BENEFÍCIOS ANUAIS, MENSAIS E DIÁRIOS</v>
      </c>
      <c r="D86" s="145"/>
      <c r="E86" s="145"/>
      <c r="F86" s="145"/>
      <c r="G86" s="145"/>
      <c r="H86" s="145"/>
      <c r="I86" s="145"/>
      <c r="J86" s="145"/>
      <c r="K86" s="146"/>
      <c r="L86" s="13">
        <f>L41</f>
        <v>0</v>
      </c>
    </row>
    <row r="87" spans="2:12" x14ac:dyDescent="0.2">
      <c r="B87" s="27" t="s">
        <v>6</v>
      </c>
      <c r="C87" s="144" t="str">
        <f>B43</f>
        <v>MÓDULO 3 – PROVISÃO PARA RESCISÃO</v>
      </c>
      <c r="D87" s="145"/>
      <c r="E87" s="145"/>
      <c r="F87" s="145"/>
      <c r="G87" s="145"/>
      <c r="H87" s="145"/>
      <c r="I87" s="145"/>
      <c r="J87" s="145"/>
      <c r="K87" s="146"/>
      <c r="L87" s="13">
        <f>L50</f>
        <v>0</v>
      </c>
    </row>
    <row r="88" spans="2:12" x14ac:dyDescent="0.2">
      <c r="B88" s="27" t="s">
        <v>7</v>
      </c>
      <c r="C88" s="144" t="str">
        <f>B52</f>
        <v>MÓDULO 4 – CUSTO DE REPOSIÇÃO DO PROFISSIONAL AUSENTE</v>
      </c>
      <c r="D88" s="145"/>
      <c r="E88" s="145"/>
      <c r="F88" s="145"/>
      <c r="G88" s="145"/>
      <c r="H88" s="145"/>
      <c r="I88" s="145"/>
      <c r="J88" s="145"/>
      <c r="K88" s="146"/>
      <c r="L88" s="13">
        <f>L56</f>
        <v>0</v>
      </c>
    </row>
    <row r="89" spans="2:12" x14ac:dyDescent="0.2">
      <c r="B89" s="27" t="s">
        <v>8</v>
      </c>
      <c r="C89" s="144" t="str">
        <f>B58</f>
        <v>MÓDULO 5 – INSUMOS DIVERSOS</v>
      </c>
      <c r="D89" s="145"/>
      <c r="E89" s="145"/>
      <c r="F89" s="145"/>
      <c r="G89" s="145"/>
      <c r="H89" s="145"/>
      <c r="I89" s="145"/>
      <c r="J89" s="145"/>
      <c r="K89" s="146"/>
      <c r="L89" s="13">
        <f>L71</f>
        <v>0</v>
      </c>
    </row>
    <row r="90" spans="2:12" x14ac:dyDescent="0.2">
      <c r="B90" s="9"/>
      <c r="C90" s="135" t="s">
        <v>81</v>
      </c>
      <c r="D90" s="136"/>
      <c r="E90" s="136"/>
      <c r="F90" s="136"/>
      <c r="G90" s="136"/>
      <c r="H90" s="136"/>
      <c r="I90" s="136"/>
      <c r="J90" s="136"/>
      <c r="K90" s="177"/>
      <c r="L90" s="24">
        <f>TRUNC(SUM(L85:L89),2)</f>
        <v>0</v>
      </c>
    </row>
    <row r="91" spans="2:12" x14ac:dyDescent="0.2">
      <c r="B91" s="27" t="s">
        <v>9</v>
      </c>
      <c r="C91" s="144" t="str">
        <f>B73</f>
        <v>MÓDULO 6 – CUSTOS INDIRETOS, TRIBUTOS E LUCRO</v>
      </c>
      <c r="D91" s="145"/>
      <c r="E91" s="145"/>
      <c r="F91" s="145"/>
      <c r="G91" s="145"/>
      <c r="H91" s="145"/>
      <c r="I91" s="145"/>
      <c r="J91" s="145"/>
      <c r="K91" s="146"/>
      <c r="L91" s="13">
        <f>L81</f>
        <v>0</v>
      </c>
    </row>
    <row r="92" spans="2:12" x14ac:dyDescent="0.2">
      <c r="B92" s="135" t="s">
        <v>83</v>
      </c>
      <c r="C92" s="136"/>
      <c r="D92" s="136"/>
      <c r="E92" s="136"/>
      <c r="F92" s="136"/>
      <c r="G92" s="136"/>
      <c r="H92" s="136"/>
      <c r="I92" s="136"/>
      <c r="J92" s="136"/>
      <c r="K92" s="177"/>
      <c r="L92" s="24">
        <f>TRUNC(SUM(L90:L91),2)</f>
        <v>0</v>
      </c>
    </row>
    <row r="93" spans="2:12" x14ac:dyDescent="0.2">
      <c r="L93" s="42"/>
    </row>
    <row r="94" spans="2:12" hidden="1" x14ac:dyDescent="0.2">
      <c r="B94" s="41"/>
      <c r="C94" s="143" t="s">
        <v>20</v>
      </c>
      <c r="D94" s="143"/>
      <c r="E94" s="143"/>
      <c r="F94" s="143"/>
      <c r="G94" s="143"/>
      <c r="H94" s="143"/>
      <c r="I94" s="143"/>
      <c r="J94" s="143"/>
      <c r="K94" s="15"/>
      <c r="L94" s="15"/>
    </row>
    <row r="95" spans="2:12" ht="40.5" hidden="1" customHeight="1" x14ac:dyDescent="0.2">
      <c r="B95" s="129" t="s">
        <v>22</v>
      </c>
      <c r="C95" s="130"/>
      <c r="D95" s="129" t="s">
        <v>23</v>
      </c>
      <c r="E95" s="130"/>
      <c r="F95" s="129" t="s">
        <v>25</v>
      </c>
      <c r="G95" s="130"/>
      <c r="H95" s="43"/>
      <c r="I95" s="43"/>
      <c r="J95" s="43" t="s">
        <v>24</v>
      </c>
      <c r="K95" s="44" t="s">
        <v>21</v>
      </c>
      <c r="L95" s="45" t="s">
        <v>1</v>
      </c>
    </row>
    <row r="96" spans="2:12" ht="12.75" hidden="1" customHeight="1" x14ac:dyDescent="0.2">
      <c r="B96" s="175" t="s">
        <v>26</v>
      </c>
      <c r="C96" s="176"/>
      <c r="D96" s="131" t="s">
        <v>30</v>
      </c>
      <c r="E96" s="132"/>
      <c r="F96" s="173"/>
      <c r="G96" s="174"/>
      <c r="H96" s="47"/>
      <c r="I96" s="47"/>
      <c r="J96" s="48" t="s">
        <v>30</v>
      </c>
      <c r="K96" s="49"/>
      <c r="L96" s="50">
        <v>0</v>
      </c>
    </row>
    <row r="97" spans="2:12" ht="12.75" hidden="1" customHeight="1" x14ac:dyDescent="0.2">
      <c r="B97" s="139" t="s">
        <v>27</v>
      </c>
      <c r="C97" s="140"/>
      <c r="D97" s="133" t="s">
        <v>30</v>
      </c>
      <c r="E97" s="134"/>
      <c r="F97" s="141"/>
      <c r="G97" s="142"/>
      <c r="H97" s="52"/>
      <c r="I97" s="52"/>
      <c r="J97" s="29" t="s">
        <v>30</v>
      </c>
      <c r="K97" s="53"/>
      <c r="L97" s="54">
        <v>0</v>
      </c>
    </row>
    <row r="98" spans="2:12" ht="12.75" hidden="1" customHeight="1" x14ac:dyDescent="0.2">
      <c r="B98" s="139" t="s">
        <v>28</v>
      </c>
      <c r="C98" s="140"/>
      <c r="D98" s="133" t="s">
        <v>30</v>
      </c>
      <c r="E98" s="134"/>
      <c r="F98" s="141"/>
      <c r="G98" s="142"/>
      <c r="H98" s="52"/>
      <c r="I98" s="52"/>
      <c r="J98" s="29" t="s">
        <v>30</v>
      </c>
      <c r="K98" s="53"/>
      <c r="L98" s="54">
        <v>0</v>
      </c>
    </row>
    <row r="99" spans="2:12" ht="12.75" hidden="1" customHeight="1" x14ac:dyDescent="0.2">
      <c r="B99" s="139" t="s">
        <v>29</v>
      </c>
      <c r="C99" s="140"/>
      <c r="D99" s="133" t="s">
        <v>30</v>
      </c>
      <c r="E99" s="134"/>
      <c r="F99" s="141"/>
      <c r="G99" s="142"/>
      <c r="H99" s="52"/>
      <c r="I99" s="52"/>
      <c r="J99" s="29" t="s">
        <v>30</v>
      </c>
      <c r="K99" s="53"/>
      <c r="L99" s="54">
        <v>0</v>
      </c>
    </row>
    <row r="100" spans="2:12" ht="12.75" hidden="1" customHeight="1" x14ac:dyDescent="0.2">
      <c r="B100" s="160"/>
      <c r="C100" s="161"/>
      <c r="D100" s="141"/>
      <c r="E100" s="142"/>
      <c r="F100" s="141"/>
      <c r="G100" s="142"/>
      <c r="H100" s="52"/>
      <c r="I100" s="52"/>
      <c r="J100" s="55"/>
      <c r="K100" s="56"/>
      <c r="L100" s="54"/>
    </row>
    <row r="101" spans="2:12" ht="13.5" hidden="1" customHeight="1" x14ac:dyDescent="0.2">
      <c r="B101" s="158"/>
      <c r="C101" s="159"/>
      <c r="D101" s="162"/>
      <c r="E101" s="163"/>
      <c r="F101" s="162"/>
      <c r="G101" s="163"/>
      <c r="H101" s="57"/>
      <c r="I101" s="57"/>
      <c r="J101" s="58"/>
      <c r="K101" s="59"/>
      <c r="L101" s="60"/>
    </row>
    <row r="102" spans="2:12" ht="13.5" hidden="1" customHeight="1" x14ac:dyDescent="0.2">
      <c r="B102" s="154" t="s">
        <v>31</v>
      </c>
      <c r="C102" s="155"/>
      <c r="D102" s="155"/>
      <c r="E102" s="155"/>
      <c r="F102" s="155"/>
      <c r="G102" s="155"/>
      <c r="H102" s="155"/>
      <c r="I102" s="155"/>
      <c r="J102" s="155"/>
      <c r="K102" s="157"/>
      <c r="L102" s="61">
        <f>SUM(L100:L101)</f>
        <v>0</v>
      </c>
    </row>
    <row r="103" spans="2:12" hidden="1" x14ac:dyDescent="0.2"/>
    <row r="104" spans="2:12" hidden="1" x14ac:dyDescent="0.2">
      <c r="B104" s="41" t="s">
        <v>32</v>
      </c>
      <c r="C104" s="143" t="s">
        <v>33</v>
      </c>
      <c r="D104" s="143"/>
      <c r="E104" s="143"/>
      <c r="F104" s="143"/>
      <c r="G104" s="143"/>
      <c r="H104" s="143"/>
      <c r="I104" s="143"/>
      <c r="J104" s="143"/>
      <c r="K104" s="15"/>
      <c r="L104" s="15"/>
    </row>
    <row r="105" spans="2:12" ht="13.5" hidden="1" customHeight="1" x14ac:dyDescent="0.2">
      <c r="B105" s="154" t="s">
        <v>34</v>
      </c>
      <c r="C105" s="155"/>
      <c r="D105" s="155"/>
      <c r="E105" s="155"/>
      <c r="F105" s="155"/>
      <c r="G105" s="155"/>
      <c r="H105" s="155"/>
      <c r="I105" s="155"/>
      <c r="J105" s="155"/>
      <c r="K105" s="155"/>
      <c r="L105" s="156"/>
    </row>
    <row r="106" spans="2:12" ht="13.5" hidden="1" customHeight="1" x14ac:dyDescent="0.2">
      <c r="B106" s="62"/>
      <c r="C106" s="151" t="s">
        <v>35</v>
      </c>
      <c r="D106" s="152"/>
      <c r="E106" s="152"/>
      <c r="F106" s="152"/>
      <c r="G106" s="152"/>
      <c r="H106" s="152"/>
      <c r="I106" s="152"/>
      <c r="J106" s="152"/>
      <c r="K106" s="153"/>
      <c r="L106" s="45" t="s">
        <v>1</v>
      </c>
    </row>
    <row r="107" spans="2:12" ht="12.75" hidden="1" customHeight="1" x14ac:dyDescent="0.2">
      <c r="B107" s="46" t="s">
        <v>4</v>
      </c>
      <c r="C107" s="170" t="s">
        <v>36</v>
      </c>
      <c r="D107" s="171"/>
      <c r="E107" s="171"/>
      <c r="F107" s="171"/>
      <c r="G107" s="171"/>
      <c r="H107" s="171"/>
      <c r="I107" s="171"/>
      <c r="J107" s="171"/>
      <c r="K107" s="172"/>
      <c r="L107" s="63">
        <f>L78</f>
        <v>0</v>
      </c>
    </row>
    <row r="108" spans="2:12" ht="12.75" hidden="1" customHeight="1" x14ac:dyDescent="0.2">
      <c r="B108" s="51" t="s">
        <v>5</v>
      </c>
      <c r="C108" s="144" t="s">
        <v>37</v>
      </c>
      <c r="D108" s="145"/>
      <c r="E108" s="145"/>
      <c r="F108" s="145"/>
      <c r="G108" s="145"/>
      <c r="H108" s="145"/>
      <c r="I108" s="145"/>
      <c r="J108" s="145"/>
      <c r="K108" s="146"/>
      <c r="L108" s="64" t="e">
        <f>#REF!</f>
        <v>#REF!</v>
      </c>
    </row>
    <row r="109" spans="2:12" ht="13.5" hidden="1" customHeight="1" x14ac:dyDescent="0.2">
      <c r="B109" s="51" t="s">
        <v>6</v>
      </c>
      <c r="C109" s="148" t="s">
        <v>38</v>
      </c>
      <c r="D109" s="149"/>
      <c r="E109" s="149"/>
      <c r="F109" s="149"/>
      <c r="G109" s="149"/>
      <c r="H109" s="149"/>
      <c r="I109" s="149"/>
      <c r="J109" s="149"/>
      <c r="K109" s="150"/>
      <c r="L109" s="64">
        <f>L81</f>
        <v>0</v>
      </c>
    </row>
    <row r="110" spans="2:12" ht="13.5" hidden="1" customHeight="1" x14ac:dyDescent="0.2">
      <c r="B110" s="167" t="s">
        <v>15</v>
      </c>
      <c r="C110" s="168"/>
      <c r="D110" s="168"/>
      <c r="E110" s="168"/>
      <c r="F110" s="168"/>
      <c r="G110" s="168"/>
      <c r="H110" s="168"/>
      <c r="I110" s="168"/>
      <c r="J110" s="168"/>
      <c r="K110" s="169"/>
      <c r="L110" s="61" t="e">
        <f>SUM(L107:L109)</f>
        <v>#REF!</v>
      </c>
    </row>
    <row r="111" spans="2:12" hidden="1" x14ac:dyDescent="0.2">
      <c r="B111" s="41" t="s">
        <v>14</v>
      </c>
      <c r="C111" t="s">
        <v>39</v>
      </c>
    </row>
    <row r="112" spans="2:12" hidden="1" x14ac:dyDescent="0.2"/>
    <row r="113" spans="2:6" hidden="1" x14ac:dyDescent="0.2"/>
    <row r="114" spans="2:6" hidden="1" x14ac:dyDescent="0.2">
      <c r="B114" s="65" t="s">
        <v>82</v>
      </c>
      <c r="C114" s="65" t="e">
        <f>L92/L6</f>
        <v>#DIV/0!</v>
      </c>
    </row>
    <row r="115" spans="2:6" x14ac:dyDescent="0.2">
      <c r="B115" s="66"/>
      <c r="C115" s="65"/>
      <c r="F115" s="67"/>
    </row>
    <row r="118" spans="2:6" x14ac:dyDescent="0.2">
      <c r="B118" s="67"/>
    </row>
    <row r="119" spans="2:6" x14ac:dyDescent="0.2">
      <c r="B119" s="67"/>
    </row>
  </sheetData>
  <sheetProtection algorithmName="SHA-512" hashValue="hL8Wp+O3SST/1udt5RiaKB77Nn0Bl5mUfj4GevGn19it/cx4i8aiMdMf5466t0bDxMysx+E3WNRBqwQywE1eaQ==" saltValue="ATW1np9Xt7lV+QAuJhpp9A==" spinCount="100000" sheet="1" objects="1" scenarios="1"/>
  <mergeCells count="133">
    <mergeCell ref="B2:C2"/>
    <mergeCell ref="D2:L2"/>
    <mergeCell ref="B3:C3"/>
    <mergeCell ref="D3:L3"/>
    <mergeCell ref="B1:L1"/>
    <mergeCell ref="C106:K106"/>
    <mergeCell ref="C107:K107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6:C96"/>
    <mergeCell ref="D96:E96"/>
    <mergeCell ref="F96:G96"/>
    <mergeCell ref="C88:K88"/>
    <mergeCell ref="C89:K89"/>
    <mergeCell ref="C108:K108"/>
    <mergeCell ref="C109:K109"/>
    <mergeCell ref="B110:K110"/>
    <mergeCell ref="B101:C101"/>
    <mergeCell ref="D101:E101"/>
    <mergeCell ref="F101:G101"/>
    <mergeCell ref="B102:K102"/>
    <mergeCell ref="C104:J104"/>
    <mergeCell ref="B105:L105"/>
    <mergeCell ref="C63:E63"/>
    <mergeCell ref="C64:E64"/>
    <mergeCell ref="I70:J70"/>
    <mergeCell ref="C67:E67"/>
    <mergeCell ref="C68:E68"/>
    <mergeCell ref="C69:E69"/>
    <mergeCell ref="C70:E70"/>
    <mergeCell ref="C90:K90"/>
    <mergeCell ref="C91:K91"/>
    <mergeCell ref="B83:L83"/>
    <mergeCell ref="B84:K84"/>
    <mergeCell ref="C85:K85"/>
    <mergeCell ref="C86:K86"/>
    <mergeCell ref="C87:K87"/>
    <mergeCell ref="B81:J81"/>
    <mergeCell ref="I68:J68"/>
    <mergeCell ref="I69:J69"/>
    <mergeCell ref="I64:J64"/>
    <mergeCell ref="B95:C95"/>
    <mergeCell ref="D95:E95"/>
    <mergeCell ref="F95:G95"/>
    <mergeCell ref="B92:K92"/>
    <mergeCell ref="C94:J94"/>
    <mergeCell ref="C60:J60"/>
    <mergeCell ref="C75:J75"/>
    <mergeCell ref="C76:J76"/>
    <mergeCell ref="C77:J77"/>
    <mergeCell ref="C78:J78"/>
    <mergeCell ref="C79:J79"/>
    <mergeCell ref="C80:J80"/>
    <mergeCell ref="B71:J71"/>
    <mergeCell ref="B72:L72"/>
    <mergeCell ref="B73:L73"/>
    <mergeCell ref="C74:J74"/>
    <mergeCell ref="I61:J61"/>
    <mergeCell ref="I62:J62"/>
    <mergeCell ref="I63:J63"/>
    <mergeCell ref="I65:J65"/>
    <mergeCell ref="I66:J66"/>
    <mergeCell ref="C65:E65"/>
    <mergeCell ref="C66:E66"/>
    <mergeCell ref="I67:J67"/>
    <mergeCell ref="C61:E61"/>
    <mergeCell ref="C62:E62"/>
    <mergeCell ref="C33:J33"/>
    <mergeCell ref="B34:K34"/>
    <mergeCell ref="B35:L35"/>
    <mergeCell ref="B36:L36"/>
    <mergeCell ref="C45:J45"/>
    <mergeCell ref="C46:J46"/>
    <mergeCell ref="C47:J47"/>
    <mergeCell ref="C48:J48"/>
    <mergeCell ref="C59:J59"/>
    <mergeCell ref="C55:J55"/>
    <mergeCell ref="B50:J50"/>
    <mergeCell ref="B51:L51"/>
    <mergeCell ref="B52:L52"/>
    <mergeCell ref="B53:J53"/>
    <mergeCell ref="C54:J54"/>
    <mergeCell ref="B57:L57"/>
    <mergeCell ref="B58:L58"/>
    <mergeCell ref="B56:K56"/>
    <mergeCell ref="C49:J49"/>
    <mergeCell ref="B27:L27"/>
    <mergeCell ref="B28:J28"/>
    <mergeCell ref="D30:E30"/>
    <mergeCell ref="H30:I30"/>
    <mergeCell ref="C32:J32"/>
    <mergeCell ref="B43:L43"/>
    <mergeCell ref="C44:J44"/>
    <mergeCell ref="B37:K37"/>
    <mergeCell ref="C38:K38"/>
    <mergeCell ref="C39:K39"/>
    <mergeCell ref="C40:K40"/>
    <mergeCell ref="B41:K41"/>
    <mergeCell ref="B42:L42"/>
    <mergeCell ref="B4:L4"/>
    <mergeCell ref="C5:J5"/>
    <mergeCell ref="C6:J6"/>
    <mergeCell ref="B16:L16"/>
    <mergeCell ref="B17:J17"/>
    <mergeCell ref="C31:J31"/>
    <mergeCell ref="D7:F7"/>
    <mergeCell ref="H7:J7"/>
    <mergeCell ref="C8:J8"/>
    <mergeCell ref="B9:K9"/>
    <mergeCell ref="B11:L11"/>
    <mergeCell ref="C18:J18"/>
    <mergeCell ref="C19:J19"/>
    <mergeCell ref="C21:J21"/>
    <mergeCell ref="C22:J22"/>
    <mergeCell ref="C23:J23"/>
    <mergeCell ref="C24:J24"/>
    <mergeCell ref="B12:J12"/>
    <mergeCell ref="C13:J13"/>
    <mergeCell ref="C14:J14"/>
    <mergeCell ref="B15:J15"/>
    <mergeCell ref="C20:J20"/>
    <mergeCell ref="C25:J25"/>
    <mergeCell ref="B26:J26"/>
  </mergeCells>
  <pageMargins left="0.39370078740157483" right="0.39370078740157483" top="0.39370078740157483" bottom="0.39370078740157483" header="0.39370078740157483" footer="0.3937007874015748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L115"/>
  <sheetViews>
    <sheetView topLeftCell="A73" zoomScaleNormal="100" zoomScalePageLayoutView="90" workbookViewId="0">
      <selection activeCell="K75" sqref="K75"/>
    </sheetView>
  </sheetViews>
  <sheetFormatPr defaultRowHeight="12.75" x14ac:dyDescent="0.2"/>
  <cols>
    <col min="2" max="2" width="3.42578125" customWidth="1"/>
    <col min="3" max="3" width="35.5703125" customWidth="1"/>
    <col min="4" max="4" width="8.28515625" customWidth="1"/>
    <col min="5" max="5" width="9.5703125" customWidth="1"/>
    <col min="6" max="6" width="18.28515625" customWidth="1"/>
    <col min="7" max="7" width="14.7109375" customWidth="1"/>
    <col min="8" max="8" width="16.5703125" customWidth="1"/>
    <col min="9" max="9" width="8.28515625" customWidth="1"/>
    <col min="10" max="10" width="13" customWidth="1"/>
    <col min="11" max="11" width="10.28515625" customWidth="1"/>
    <col min="12" max="12" width="13.85546875" bestFit="1" customWidth="1"/>
    <col min="13" max="13" width="9.5703125" bestFit="1" customWidth="1"/>
  </cols>
  <sheetData>
    <row r="1" spans="2:12" ht="36" customHeight="1" x14ac:dyDescent="0.2">
      <c r="B1" s="200" t="s">
        <v>144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</row>
    <row r="2" spans="2:12" ht="18" x14ac:dyDescent="0.25">
      <c r="B2" s="179" t="s">
        <v>129</v>
      </c>
      <c r="C2" s="180"/>
      <c r="D2" s="179" t="s">
        <v>146</v>
      </c>
      <c r="E2" s="181"/>
      <c r="F2" s="181"/>
      <c r="G2" s="181"/>
      <c r="H2" s="181"/>
      <c r="I2" s="181"/>
      <c r="J2" s="181"/>
      <c r="K2" s="181"/>
      <c r="L2" s="180"/>
    </row>
    <row r="3" spans="2:12" ht="18" x14ac:dyDescent="0.25">
      <c r="B3" s="182" t="s">
        <v>171</v>
      </c>
      <c r="C3" s="183"/>
      <c r="D3" s="184">
        <v>45689</v>
      </c>
      <c r="E3" s="185"/>
      <c r="F3" s="185"/>
      <c r="G3" s="185"/>
      <c r="H3" s="185"/>
      <c r="I3" s="185"/>
      <c r="J3" s="185"/>
      <c r="K3" s="185"/>
      <c r="L3" s="183"/>
    </row>
    <row r="4" spans="2:12" ht="21" customHeight="1" x14ac:dyDescent="0.2">
      <c r="B4" s="110" t="s">
        <v>144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2:12" x14ac:dyDescent="0.2">
      <c r="B5" s="9">
        <v>1</v>
      </c>
      <c r="C5" s="104" t="s">
        <v>12</v>
      </c>
      <c r="D5" s="104"/>
      <c r="E5" s="104"/>
      <c r="F5" s="104"/>
      <c r="G5" s="104"/>
      <c r="H5" s="104"/>
      <c r="I5" s="104"/>
      <c r="J5" s="104"/>
      <c r="K5" s="9" t="s">
        <v>2</v>
      </c>
      <c r="L5" s="9" t="s">
        <v>1</v>
      </c>
    </row>
    <row r="6" spans="2:12" x14ac:dyDescent="0.2">
      <c r="B6" s="9" t="s">
        <v>4</v>
      </c>
      <c r="C6" s="106" t="s">
        <v>40</v>
      </c>
      <c r="D6" s="186"/>
      <c r="E6" s="186"/>
      <c r="F6" s="186"/>
      <c r="G6" s="186"/>
      <c r="H6" s="186"/>
      <c r="I6" s="186"/>
      <c r="J6" s="186"/>
      <c r="K6" s="11"/>
      <c r="L6" s="1"/>
    </row>
    <row r="7" spans="2:12" x14ac:dyDescent="0.2">
      <c r="B7" s="9" t="s">
        <v>5</v>
      </c>
      <c r="C7" s="12" t="s">
        <v>48</v>
      </c>
      <c r="D7" s="189" t="s">
        <v>130</v>
      </c>
      <c r="E7" s="189"/>
      <c r="F7" s="189"/>
      <c r="G7" s="1"/>
      <c r="H7" s="96" t="s">
        <v>84</v>
      </c>
      <c r="I7" s="190"/>
      <c r="J7" s="97"/>
      <c r="K7" s="2"/>
      <c r="L7" s="13">
        <f>ROUND(G7*K7,2)</f>
        <v>0</v>
      </c>
    </row>
    <row r="8" spans="2:12" x14ac:dyDescent="0.2">
      <c r="B8" s="126" t="s">
        <v>65</v>
      </c>
      <c r="C8" s="126"/>
      <c r="D8" s="126"/>
      <c r="E8" s="126"/>
      <c r="F8" s="126"/>
      <c r="G8" s="126"/>
      <c r="H8" s="126"/>
      <c r="I8" s="126"/>
      <c r="J8" s="126"/>
      <c r="K8" s="126"/>
      <c r="L8" s="14">
        <f>ROUND(SUM(L6:L7),2)</f>
        <v>0</v>
      </c>
    </row>
    <row r="9" spans="2:12" x14ac:dyDescent="0.2"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</row>
    <row r="10" spans="2:12" ht="20.25" customHeight="1" x14ac:dyDescent="0.2">
      <c r="B10" s="110" t="s">
        <v>147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2:12" x14ac:dyDescent="0.2">
      <c r="B11" s="128" t="s">
        <v>94</v>
      </c>
      <c r="C11" s="128"/>
      <c r="D11" s="128"/>
      <c r="E11" s="128"/>
      <c r="F11" s="128"/>
      <c r="G11" s="128"/>
      <c r="H11" s="128"/>
      <c r="I11" s="128"/>
      <c r="J11" s="128"/>
      <c r="K11" s="10" t="s">
        <v>2</v>
      </c>
      <c r="L11" s="10" t="s">
        <v>1</v>
      </c>
    </row>
    <row r="12" spans="2:12" x14ac:dyDescent="0.2">
      <c r="B12" s="9" t="s">
        <v>4</v>
      </c>
      <c r="C12" s="106" t="s">
        <v>85</v>
      </c>
      <c r="D12" s="106"/>
      <c r="E12" s="106"/>
      <c r="F12" s="106"/>
      <c r="G12" s="106"/>
      <c r="H12" s="106"/>
      <c r="I12" s="106"/>
      <c r="J12" s="106"/>
      <c r="K12" s="17">
        <v>8.3299999999999999E-2</v>
      </c>
      <c r="L12" s="13">
        <f>ROUND($L$8*K12,2)</f>
        <v>0</v>
      </c>
    </row>
    <row r="13" spans="2:12" x14ac:dyDescent="0.2">
      <c r="B13" s="9" t="s">
        <v>5</v>
      </c>
      <c r="C13" s="106" t="s">
        <v>93</v>
      </c>
      <c r="D13" s="106"/>
      <c r="E13" s="106"/>
      <c r="F13" s="106"/>
      <c r="G13" s="106"/>
      <c r="H13" s="106"/>
      <c r="I13" s="106"/>
      <c r="J13" s="106"/>
      <c r="K13" s="18">
        <f>K12/3</f>
        <v>2.7766666666666665E-2</v>
      </c>
      <c r="L13" s="13">
        <f>ROUND(K13*L8,2)</f>
        <v>0</v>
      </c>
    </row>
    <row r="14" spans="2:12" x14ac:dyDescent="0.2">
      <c r="B14" s="95" t="s">
        <v>139</v>
      </c>
      <c r="C14" s="95"/>
      <c r="D14" s="95"/>
      <c r="E14" s="95"/>
      <c r="F14" s="95"/>
      <c r="G14" s="95"/>
      <c r="H14" s="95"/>
      <c r="I14" s="95"/>
      <c r="J14" s="95"/>
      <c r="K14" s="19">
        <f>TRUNC(SUM(K12:K13),4)</f>
        <v>0.111</v>
      </c>
      <c r="L14" s="20">
        <f>ROUND(SUM(L12:L13),2)</f>
        <v>0</v>
      </c>
    </row>
    <row r="15" spans="2:12" x14ac:dyDescent="0.2">
      <c r="B15" s="187"/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spans="2:12" x14ac:dyDescent="0.2">
      <c r="B16" s="128" t="s">
        <v>123</v>
      </c>
      <c r="C16" s="128"/>
      <c r="D16" s="128"/>
      <c r="E16" s="128"/>
      <c r="F16" s="128"/>
      <c r="G16" s="128"/>
      <c r="H16" s="128"/>
      <c r="I16" s="128"/>
      <c r="J16" s="128"/>
      <c r="K16" s="10" t="s">
        <v>2</v>
      </c>
      <c r="L16" s="10" t="s">
        <v>1</v>
      </c>
    </row>
    <row r="17" spans="2:12" x14ac:dyDescent="0.2">
      <c r="B17" s="9" t="s">
        <v>4</v>
      </c>
      <c r="C17" s="105" t="s">
        <v>86</v>
      </c>
      <c r="D17" s="105"/>
      <c r="E17" s="105"/>
      <c r="F17" s="105"/>
      <c r="G17" s="105"/>
      <c r="H17" s="105"/>
      <c r="I17" s="105"/>
      <c r="J17" s="105"/>
      <c r="K17" s="17">
        <v>0.2</v>
      </c>
      <c r="L17" s="13">
        <f>ROUND(K17*($L$8+L$14),2)</f>
        <v>0</v>
      </c>
    </row>
    <row r="18" spans="2:12" x14ac:dyDescent="0.2">
      <c r="B18" s="9" t="s">
        <v>5</v>
      </c>
      <c r="C18" s="191" t="s">
        <v>51</v>
      </c>
      <c r="D18" s="191"/>
      <c r="E18" s="105"/>
      <c r="F18" s="105"/>
      <c r="G18" s="105"/>
      <c r="H18" s="105"/>
      <c r="I18" s="105"/>
      <c r="J18" s="105"/>
      <c r="K18" s="17">
        <v>2.5000000000000001E-2</v>
      </c>
      <c r="L18" s="13">
        <f t="shared" ref="L18:L24" si="0">ROUND(K18*($L$8+L$14),2)</f>
        <v>0</v>
      </c>
    </row>
    <row r="19" spans="2:12" x14ac:dyDescent="0.2">
      <c r="B19" s="22" t="s">
        <v>6</v>
      </c>
      <c r="C19" s="144" t="s">
        <v>125</v>
      </c>
      <c r="D19" s="145"/>
      <c r="E19" s="145"/>
      <c r="F19" s="145"/>
      <c r="G19" s="145"/>
      <c r="H19" s="145"/>
      <c r="I19" s="145"/>
      <c r="J19" s="146"/>
      <c r="K19" s="3">
        <v>0.01</v>
      </c>
      <c r="L19" s="13">
        <f t="shared" si="0"/>
        <v>0</v>
      </c>
    </row>
    <row r="20" spans="2:12" x14ac:dyDescent="0.2">
      <c r="B20" s="9" t="s">
        <v>7</v>
      </c>
      <c r="C20" s="192" t="s">
        <v>50</v>
      </c>
      <c r="D20" s="192"/>
      <c r="E20" s="105"/>
      <c r="F20" s="105"/>
      <c r="G20" s="105"/>
      <c r="H20" s="105"/>
      <c r="I20" s="105"/>
      <c r="J20" s="105"/>
      <c r="K20" s="17">
        <v>1.4999999999999999E-2</v>
      </c>
      <c r="L20" s="13">
        <f t="shared" si="0"/>
        <v>0</v>
      </c>
    </row>
    <row r="21" spans="2:12" x14ac:dyDescent="0.2">
      <c r="B21" s="9" t="s">
        <v>8</v>
      </c>
      <c r="C21" s="105" t="s">
        <v>52</v>
      </c>
      <c r="D21" s="105"/>
      <c r="E21" s="105"/>
      <c r="F21" s="105"/>
      <c r="G21" s="105"/>
      <c r="H21" s="105"/>
      <c r="I21" s="105"/>
      <c r="J21" s="105"/>
      <c r="K21" s="17">
        <v>0.01</v>
      </c>
      <c r="L21" s="13">
        <f t="shared" si="0"/>
        <v>0</v>
      </c>
    </row>
    <row r="22" spans="2:12" x14ac:dyDescent="0.2">
      <c r="B22" s="9" t="s">
        <v>9</v>
      </c>
      <c r="C22" s="105" t="s">
        <v>53</v>
      </c>
      <c r="D22" s="105"/>
      <c r="E22" s="105"/>
      <c r="F22" s="105"/>
      <c r="G22" s="105"/>
      <c r="H22" s="105"/>
      <c r="I22" s="105"/>
      <c r="J22" s="105"/>
      <c r="K22" s="17">
        <v>6.0000000000000001E-3</v>
      </c>
      <c r="L22" s="13">
        <f t="shared" si="0"/>
        <v>0</v>
      </c>
    </row>
    <row r="23" spans="2:12" x14ac:dyDescent="0.2">
      <c r="B23" s="9" t="s">
        <v>10</v>
      </c>
      <c r="C23" s="105" t="s">
        <v>54</v>
      </c>
      <c r="D23" s="105"/>
      <c r="E23" s="105"/>
      <c r="F23" s="105"/>
      <c r="G23" s="105"/>
      <c r="H23" s="105"/>
      <c r="I23" s="105"/>
      <c r="J23" s="105"/>
      <c r="K23" s="17">
        <v>2E-3</v>
      </c>
      <c r="L23" s="13">
        <f t="shared" si="0"/>
        <v>0</v>
      </c>
    </row>
    <row r="24" spans="2:12" x14ac:dyDescent="0.2">
      <c r="B24" s="9" t="s">
        <v>11</v>
      </c>
      <c r="C24" s="105" t="s">
        <v>55</v>
      </c>
      <c r="D24" s="105"/>
      <c r="E24" s="105"/>
      <c r="F24" s="105"/>
      <c r="G24" s="105"/>
      <c r="H24" s="105"/>
      <c r="I24" s="105"/>
      <c r="J24" s="105"/>
      <c r="K24" s="17">
        <v>0.08</v>
      </c>
      <c r="L24" s="13">
        <f t="shared" si="0"/>
        <v>0</v>
      </c>
    </row>
    <row r="25" spans="2:12" x14ac:dyDescent="0.2">
      <c r="B25" s="95" t="s">
        <v>56</v>
      </c>
      <c r="C25" s="95"/>
      <c r="D25" s="95"/>
      <c r="E25" s="95"/>
      <c r="F25" s="95"/>
      <c r="G25" s="95"/>
      <c r="H25" s="95"/>
      <c r="I25" s="95"/>
      <c r="J25" s="95"/>
      <c r="K25" s="23">
        <f>SUM(K17:K24)</f>
        <v>0.34800000000000003</v>
      </c>
      <c r="L25" s="24">
        <f>ROUND(SUM(L17:L24),2)</f>
        <v>0</v>
      </c>
    </row>
    <row r="26" spans="2:12" x14ac:dyDescent="0.2"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2:12" x14ac:dyDescent="0.2">
      <c r="B27" s="104" t="s">
        <v>57</v>
      </c>
      <c r="C27" s="104"/>
      <c r="D27" s="104"/>
      <c r="E27" s="104"/>
      <c r="F27" s="104"/>
      <c r="G27" s="104"/>
      <c r="H27" s="104"/>
      <c r="I27" s="104"/>
      <c r="J27" s="104"/>
      <c r="K27" s="23"/>
      <c r="L27" s="9" t="s">
        <v>1</v>
      </c>
    </row>
    <row r="28" spans="2:12" x14ac:dyDescent="0.2">
      <c r="B28" s="9" t="s">
        <v>4</v>
      </c>
      <c r="C28" s="11" t="s">
        <v>87</v>
      </c>
      <c r="D28" s="11" t="s">
        <v>88</v>
      </c>
      <c r="E28" s="25">
        <v>22</v>
      </c>
      <c r="F28" s="11" t="s">
        <v>89</v>
      </c>
      <c r="G28" s="26">
        <v>2</v>
      </c>
      <c r="H28" s="11" t="s">
        <v>90</v>
      </c>
      <c r="I28" s="88"/>
      <c r="J28" s="11"/>
      <c r="K28" s="27" t="s">
        <v>0</v>
      </c>
      <c r="L28" s="28">
        <f>ROUND((E28*G28*I28)-(L6*0.06),2)</f>
        <v>0</v>
      </c>
    </row>
    <row r="29" spans="2:12" x14ac:dyDescent="0.2">
      <c r="B29" s="9" t="s">
        <v>5</v>
      </c>
      <c r="C29" s="69" t="s">
        <v>137</v>
      </c>
      <c r="D29" s="96" t="s">
        <v>91</v>
      </c>
      <c r="E29" s="97"/>
      <c r="F29" s="89"/>
      <c r="G29" s="29" t="s">
        <v>92</v>
      </c>
      <c r="H29" s="98"/>
      <c r="I29" s="99"/>
      <c r="J29" s="11"/>
      <c r="K29" s="27" t="s">
        <v>0</v>
      </c>
      <c r="L29" s="28">
        <f>ROUND(F29*(100%-H29),2)</f>
        <v>0</v>
      </c>
    </row>
    <row r="30" spans="2:12" x14ac:dyDescent="0.2">
      <c r="B30" s="9" t="s">
        <v>6</v>
      </c>
      <c r="C30" s="144" t="s">
        <v>132</v>
      </c>
      <c r="D30" s="145"/>
      <c r="E30" s="145"/>
      <c r="F30" s="145"/>
      <c r="G30" s="145"/>
      <c r="H30" s="145"/>
      <c r="I30" s="145"/>
      <c r="J30" s="146"/>
      <c r="K30" s="27" t="s">
        <v>0</v>
      </c>
      <c r="L30" s="5"/>
    </row>
    <row r="31" spans="2:12" x14ac:dyDescent="0.2">
      <c r="B31" s="9" t="s">
        <v>7</v>
      </c>
      <c r="C31" s="193" t="s">
        <v>133</v>
      </c>
      <c r="D31" s="193"/>
      <c r="E31" s="193"/>
      <c r="F31" s="193"/>
      <c r="G31" s="193"/>
      <c r="H31" s="193"/>
      <c r="I31" s="193"/>
      <c r="J31" s="193"/>
      <c r="K31" s="27" t="s">
        <v>0</v>
      </c>
      <c r="L31" s="5"/>
    </row>
    <row r="32" spans="2:12" x14ac:dyDescent="0.2">
      <c r="B32" s="9" t="s">
        <v>8</v>
      </c>
      <c r="C32" s="144" t="s">
        <v>138</v>
      </c>
      <c r="D32" s="145"/>
      <c r="E32" s="145"/>
      <c r="F32" s="145"/>
      <c r="G32" s="145"/>
      <c r="H32" s="145"/>
      <c r="I32" s="145"/>
      <c r="J32" s="146"/>
      <c r="K32" s="27"/>
      <c r="L32" s="5"/>
    </row>
    <row r="33" spans="2:12" x14ac:dyDescent="0.2">
      <c r="B33" s="95" t="s">
        <v>58</v>
      </c>
      <c r="C33" s="95"/>
      <c r="D33" s="95"/>
      <c r="E33" s="95"/>
      <c r="F33" s="95"/>
      <c r="G33" s="95"/>
      <c r="H33" s="95"/>
      <c r="I33" s="95"/>
      <c r="J33" s="95"/>
      <c r="K33" s="95"/>
      <c r="L33" s="24">
        <f>ROUND(SUM(L28:L32),2)</f>
        <v>0</v>
      </c>
    </row>
    <row r="34" spans="2:12" x14ac:dyDescent="0.2"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2"/>
    </row>
    <row r="35" spans="2:12" x14ac:dyDescent="0.2">
      <c r="B35" s="103" t="s">
        <v>59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</row>
    <row r="36" spans="2:12" x14ac:dyDescent="0.2">
      <c r="B36" s="104" t="s">
        <v>63</v>
      </c>
      <c r="C36" s="104"/>
      <c r="D36" s="104"/>
      <c r="E36" s="104"/>
      <c r="F36" s="104"/>
      <c r="G36" s="104"/>
      <c r="H36" s="104"/>
      <c r="I36" s="104"/>
      <c r="J36" s="104"/>
      <c r="K36" s="104"/>
      <c r="L36" s="9" t="s">
        <v>1</v>
      </c>
    </row>
    <row r="37" spans="2:12" x14ac:dyDescent="0.2">
      <c r="B37" s="9" t="s">
        <v>60</v>
      </c>
      <c r="C37" s="105" t="s">
        <v>95</v>
      </c>
      <c r="D37" s="105"/>
      <c r="E37" s="105"/>
      <c r="F37" s="105"/>
      <c r="G37" s="105"/>
      <c r="H37" s="105"/>
      <c r="I37" s="105"/>
      <c r="J37" s="105"/>
      <c r="K37" s="105"/>
      <c r="L37" s="13">
        <f>L14</f>
        <v>0</v>
      </c>
    </row>
    <row r="38" spans="2:12" x14ac:dyDescent="0.2">
      <c r="B38" s="9" t="s">
        <v>61</v>
      </c>
      <c r="C38" s="105" t="s">
        <v>124</v>
      </c>
      <c r="D38" s="105"/>
      <c r="E38" s="105"/>
      <c r="F38" s="105"/>
      <c r="G38" s="105"/>
      <c r="H38" s="105"/>
      <c r="I38" s="105"/>
      <c r="J38" s="105"/>
      <c r="K38" s="105"/>
      <c r="L38" s="13">
        <f>L25</f>
        <v>0</v>
      </c>
    </row>
    <row r="39" spans="2:12" x14ac:dyDescent="0.2">
      <c r="B39" s="9" t="s">
        <v>62</v>
      </c>
      <c r="C39" s="105" t="s">
        <v>64</v>
      </c>
      <c r="D39" s="105"/>
      <c r="E39" s="105"/>
      <c r="F39" s="105"/>
      <c r="G39" s="105"/>
      <c r="H39" s="105"/>
      <c r="I39" s="105"/>
      <c r="J39" s="105"/>
      <c r="K39" s="105"/>
      <c r="L39" s="13">
        <f>L33</f>
        <v>0</v>
      </c>
    </row>
    <row r="40" spans="2:12" x14ac:dyDescent="0.2">
      <c r="B40" s="95" t="s">
        <v>66</v>
      </c>
      <c r="C40" s="95"/>
      <c r="D40" s="95"/>
      <c r="E40" s="95"/>
      <c r="F40" s="95"/>
      <c r="G40" s="95"/>
      <c r="H40" s="95"/>
      <c r="I40" s="95"/>
      <c r="J40" s="95"/>
      <c r="K40" s="95"/>
      <c r="L40" s="14">
        <f>ROUND(SUM(L37:L39),2)</f>
        <v>0</v>
      </c>
    </row>
    <row r="41" spans="2:12" x14ac:dyDescent="0.2">
      <c r="B41" s="137"/>
      <c r="C41" s="138"/>
      <c r="D41" s="138"/>
      <c r="E41" s="138"/>
      <c r="F41" s="138"/>
      <c r="G41" s="138"/>
      <c r="H41" s="138"/>
      <c r="I41" s="138"/>
      <c r="J41" s="138"/>
      <c r="K41" s="138"/>
      <c r="L41" s="138"/>
    </row>
    <row r="42" spans="2:12" ht="21" customHeight="1" x14ac:dyDescent="0.2">
      <c r="B42" s="110" t="s">
        <v>67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2:12" x14ac:dyDescent="0.2">
      <c r="B43" s="9">
        <v>3</v>
      </c>
      <c r="C43" s="104" t="s">
        <v>68</v>
      </c>
      <c r="D43" s="104"/>
      <c r="E43" s="104"/>
      <c r="F43" s="104"/>
      <c r="G43" s="104"/>
      <c r="H43" s="104"/>
      <c r="I43" s="104"/>
      <c r="J43" s="104"/>
      <c r="K43" s="9" t="s">
        <v>2</v>
      </c>
      <c r="L43" s="9" t="s">
        <v>1</v>
      </c>
    </row>
    <row r="44" spans="2:12" x14ac:dyDescent="0.2">
      <c r="B44" s="9" t="s">
        <v>4</v>
      </c>
      <c r="C44" s="105" t="s">
        <v>71</v>
      </c>
      <c r="D44" s="105"/>
      <c r="E44" s="105"/>
      <c r="F44" s="105"/>
      <c r="G44" s="105"/>
      <c r="H44" s="105"/>
      <c r="I44" s="105"/>
      <c r="J44" s="105"/>
      <c r="K44" s="17">
        <f>100%/12</f>
        <v>8.3333333333333329E-2</v>
      </c>
      <c r="L44" s="13">
        <f>ROUND($L$8*K44,2)</f>
        <v>0</v>
      </c>
    </row>
    <row r="45" spans="2:12" x14ac:dyDescent="0.2">
      <c r="B45" s="9" t="s">
        <v>5</v>
      </c>
      <c r="C45" s="105" t="s">
        <v>70</v>
      </c>
      <c r="D45" s="105"/>
      <c r="E45" s="105"/>
      <c r="F45" s="105"/>
      <c r="G45" s="105"/>
      <c r="H45" s="105"/>
      <c r="I45" s="105"/>
      <c r="J45" s="105"/>
      <c r="K45" s="31">
        <f>0.08*K44</f>
        <v>6.6666666666666662E-3</v>
      </c>
      <c r="L45" s="13">
        <f>ROUND(K45*L8,2)</f>
        <v>0</v>
      </c>
    </row>
    <row r="46" spans="2:12" x14ac:dyDescent="0.2">
      <c r="B46" s="9" t="s">
        <v>6</v>
      </c>
      <c r="C46" s="105" t="s">
        <v>69</v>
      </c>
      <c r="D46" s="105"/>
      <c r="E46" s="105"/>
      <c r="F46" s="105"/>
      <c r="G46" s="105"/>
      <c r="H46" s="105"/>
      <c r="I46" s="105"/>
      <c r="J46" s="105"/>
      <c r="K46" s="17">
        <f>(100/30*7/12)%</f>
        <v>1.9444444444444445E-2</v>
      </c>
      <c r="L46" s="13">
        <f>ROUND($L$8*K46,2)</f>
        <v>0</v>
      </c>
    </row>
    <row r="47" spans="2:12" x14ac:dyDescent="0.2">
      <c r="B47" s="9" t="s">
        <v>7</v>
      </c>
      <c r="C47" s="105" t="s">
        <v>72</v>
      </c>
      <c r="D47" s="105"/>
      <c r="E47" s="105"/>
      <c r="F47" s="105"/>
      <c r="G47" s="105"/>
      <c r="H47" s="105"/>
      <c r="I47" s="105"/>
      <c r="J47" s="105"/>
      <c r="K47" s="18">
        <f>K25*K46</f>
        <v>6.7666666666666674E-3</v>
      </c>
      <c r="L47" s="13">
        <f>ROUND(L46*K25,2)</f>
        <v>0</v>
      </c>
    </row>
    <row r="48" spans="2:12" x14ac:dyDescent="0.2">
      <c r="B48" s="9" t="s">
        <v>8</v>
      </c>
      <c r="C48" s="105" t="s">
        <v>101</v>
      </c>
      <c r="D48" s="105"/>
      <c r="E48" s="105"/>
      <c r="F48" s="105"/>
      <c r="G48" s="105"/>
      <c r="H48" s="105"/>
      <c r="I48" s="105"/>
      <c r="J48" s="105"/>
      <c r="K48" s="17">
        <f>1*0.08*0.4</f>
        <v>3.2000000000000001E-2</v>
      </c>
      <c r="L48" s="13">
        <f>ROUND($L$8*K48,2)</f>
        <v>0</v>
      </c>
    </row>
    <row r="49" spans="2:12" x14ac:dyDescent="0.2">
      <c r="B49" s="95" t="s">
        <v>73</v>
      </c>
      <c r="C49" s="95"/>
      <c r="D49" s="95"/>
      <c r="E49" s="95"/>
      <c r="F49" s="95"/>
      <c r="G49" s="95"/>
      <c r="H49" s="95"/>
      <c r="I49" s="95"/>
      <c r="J49" s="95"/>
      <c r="K49" s="23">
        <f>ROUND(SUM(K44:K48),4)</f>
        <v>0.1482</v>
      </c>
      <c r="L49" s="14">
        <f>ROUND(SUM(L44:L48),2)</f>
        <v>0</v>
      </c>
    </row>
    <row r="50" spans="2:12" x14ac:dyDescent="0.2">
      <c r="B50" s="135"/>
      <c r="C50" s="136"/>
      <c r="D50" s="136"/>
      <c r="E50" s="136"/>
      <c r="F50" s="136"/>
      <c r="G50" s="136"/>
      <c r="H50" s="136"/>
      <c r="I50" s="136"/>
      <c r="J50" s="136"/>
      <c r="K50" s="136"/>
      <c r="L50" s="136"/>
    </row>
    <row r="51" spans="2:12" ht="19.5" customHeight="1" x14ac:dyDescent="0.2">
      <c r="B51" s="110" t="s">
        <v>74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</row>
    <row r="52" spans="2:12" x14ac:dyDescent="0.2">
      <c r="B52" s="104" t="s">
        <v>136</v>
      </c>
      <c r="C52" s="104"/>
      <c r="D52" s="104"/>
      <c r="E52" s="104"/>
      <c r="F52" s="104"/>
      <c r="G52" s="104"/>
      <c r="H52" s="104"/>
      <c r="I52" s="104"/>
      <c r="J52" s="104"/>
      <c r="K52" s="9" t="s">
        <v>2</v>
      </c>
      <c r="L52" s="9" t="s">
        <v>1</v>
      </c>
    </row>
    <row r="53" spans="2:12" x14ac:dyDescent="0.2">
      <c r="B53" s="9" t="s">
        <v>4</v>
      </c>
      <c r="C53" s="144" t="s">
        <v>97</v>
      </c>
      <c r="D53" s="145"/>
      <c r="E53" s="145"/>
      <c r="F53" s="145"/>
      <c r="G53" s="145"/>
      <c r="H53" s="145"/>
      <c r="I53" s="145"/>
      <c r="J53" s="146"/>
      <c r="K53" s="17"/>
      <c r="L53" s="13">
        <f>ROUND((L$8+L$40+L$59)/12,2)</f>
        <v>0</v>
      </c>
    </row>
    <row r="54" spans="2:12" x14ac:dyDescent="0.2">
      <c r="B54" s="9" t="s">
        <v>5</v>
      </c>
      <c r="C54" s="105" t="s">
        <v>96</v>
      </c>
      <c r="D54" s="105"/>
      <c r="E54" s="105"/>
      <c r="F54" s="105"/>
      <c r="G54" s="105"/>
      <c r="H54" s="105"/>
      <c r="I54" s="105"/>
      <c r="J54" s="105"/>
      <c r="K54" s="17"/>
      <c r="L54" s="13">
        <f>ROUND((L$8+L$40+L$59)/12/30,2)</f>
        <v>0</v>
      </c>
    </row>
    <row r="55" spans="2:12" x14ac:dyDescent="0.2">
      <c r="B55" s="113" t="s">
        <v>75</v>
      </c>
      <c r="C55" s="114"/>
      <c r="D55" s="114"/>
      <c r="E55" s="114"/>
      <c r="F55" s="114"/>
      <c r="G55" s="114"/>
      <c r="H55" s="114"/>
      <c r="I55" s="114"/>
      <c r="J55" s="114"/>
      <c r="K55" s="115"/>
      <c r="L55" s="14">
        <f>TRUNC(SUM(L53:L54),2)</f>
        <v>0</v>
      </c>
    </row>
    <row r="56" spans="2:12" x14ac:dyDescent="0.2">
      <c r="B56" s="111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2:12" ht="21" customHeight="1" x14ac:dyDescent="0.2">
      <c r="B57" s="107" t="s">
        <v>76</v>
      </c>
      <c r="C57" s="108"/>
      <c r="D57" s="108"/>
      <c r="E57" s="108"/>
      <c r="F57" s="108"/>
      <c r="G57" s="108"/>
      <c r="H57" s="108"/>
      <c r="I57" s="108"/>
      <c r="J57" s="108"/>
      <c r="K57" s="108"/>
      <c r="L57" s="109"/>
    </row>
    <row r="58" spans="2:12" x14ac:dyDescent="0.2">
      <c r="B58" s="9">
        <v>5</v>
      </c>
      <c r="C58" s="104" t="s">
        <v>13</v>
      </c>
      <c r="D58" s="104"/>
      <c r="E58" s="104"/>
      <c r="F58" s="104"/>
      <c r="G58" s="104"/>
      <c r="H58" s="104"/>
      <c r="I58" s="104"/>
      <c r="J58" s="104"/>
      <c r="K58" s="9"/>
      <c r="L58" s="9" t="s">
        <v>1</v>
      </c>
    </row>
    <row r="59" spans="2:12" x14ac:dyDescent="0.2">
      <c r="B59" s="9" t="s">
        <v>4</v>
      </c>
      <c r="C59" s="147" t="s">
        <v>127</v>
      </c>
      <c r="D59" s="147"/>
      <c r="E59" s="147"/>
      <c r="F59" s="147"/>
      <c r="G59" s="147"/>
      <c r="H59" s="147"/>
      <c r="I59" s="147"/>
      <c r="J59" s="147"/>
      <c r="K59" s="9" t="s">
        <v>0</v>
      </c>
      <c r="L59" s="32">
        <f>ROUND(SUM(L60:L66),2)</f>
        <v>0</v>
      </c>
    </row>
    <row r="60" spans="2:12" ht="25.5" customHeight="1" x14ac:dyDescent="0.2">
      <c r="B60" s="9"/>
      <c r="C60" s="122" t="s">
        <v>168</v>
      </c>
      <c r="D60" s="123"/>
      <c r="E60" s="124"/>
      <c r="F60" s="33" t="s">
        <v>98</v>
      </c>
      <c r="G60" s="34">
        <v>2</v>
      </c>
      <c r="H60" s="35" t="s">
        <v>99</v>
      </c>
      <c r="I60" s="90"/>
      <c r="J60" s="91"/>
      <c r="K60" s="27"/>
      <c r="L60" s="36">
        <f t="shared" ref="L60:L66" si="1">ROUND(I60*G60/12,2)</f>
        <v>0</v>
      </c>
    </row>
    <row r="61" spans="2:12" ht="38.25" customHeight="1" x14ac:dyDescent="0.2">
      <c r="B61" s="9"/>
      <c r="C61" s="122" t="s">
        <v>169</v>
      </c>
      <c r="D61" s="123"/>
      <c r="E61" s="124"/>
      <c r="F61" s="33" t="s">
        <v>98</v>
      </c>
      <c r="G61" s="34">
        <v>4</v>
      </c>
      <c r="H61" s="35" t="s">
        <v>99</v>
      </c>
      <c r="I61" s="90"/>
      <c r="J61" s="91"/>
      <c r="K61" s="27"/>
      <c r="L61" s="36">
        <f t="shared" si="1"/>
        <v>0</v>
      </c>
    </row>
    <row r="62" spans="2:12" ht="66.75" customHeight="1" x14ac:dyDescent="0.2">
      <c r="B62" s="9"/>
      <c r="C62" s="122" t="s">
        <v>160</v>
      </c>
      <c r="D62" s="123"/>
      <c r="E62" s="124"/>
      <c r="F62" s="33" t="s">
        <v>98</v>
      </c>
      <c r="G62" s="34">
        <v>1</v>
      </c>
      <c r="H62" s="35" t="s">
        <v>99</v>
      </c>
      <c r="I62" s="90"/>
      <c r="J62" s="91"/>
      <c r="K62" s="27"/>
      <c r="L62" s="36">
        <f t="shared" si="1"/>
        <v>0</v>
      </c>
    </row>
    <row r="63" spans="2:12" ht="48.75" customHeight="1" x14ac:dyDescent="0.2">
      <c r="B63" s="9"/>
      <c r="C63" s="122" t="s">
        <v>161</v>
      </c>
      <c r="D63" s="123"/>
      <c r="E63" s="124"/>
      <c r="F63" s="33" t="s">
        <v>98</v>
      </c>
      <c r="G63" s="34">
        <v>1</v>
      </c>
      <c r="H63" s="35" t="s">
        <v>99</v>
      </c>
      <c r="I63" s="90"/>
      <c r="J63" s="91"/>
      <c r="K63" s="27"/>
      <c r="L63" s="36">
        <f t="shared" si="1"/>
        <v>0</v>
      </c>
    </row>
    <row r="64" spans="2:12" ht="25.5" customHeight="1" x14ac:dyDescent="0.2">
      <c r="B64" s="9"/>
      <c r="C64" s="122" t="s">
        <v>126</v>
      </c>
      <c r="D64" s="123"/>
      <c r="E64" s="124"/>
      <c r="F64" s="33" t="s">
        <v>98</v>
      </c>
      <c r="G64" s="34">
        <v>1</v>
      </c>
      <c r="H64" s="35" t="s">
        <v>99</v>
      </c>
      <c r="I64" s="90"/>
      <c r="J64" s="91"/>
      <c r="K64" s="27"/>
      <c r="L64" s="36">
        <f t="shared" si="1"/>
        <v>0</v>
      </c>
    </row>
    <row r="65" spans="2:12" ht="51" customHeight="1" x14ac:dyDescent="0.2">
      <c r="B65" s="9"/>
      <c r="C65" s="122" t="s">
        <v>164</v>
      </c>
      <c r="D65" s="123"/>
      <c r="E65" s="124"/>
      <c r="F65" s="33" t="s">
        <v>98</v>
      </c>
      <c r="G65" s="34">
        <v>28</v>
      </c>
      <c r="H65" s="35" t="s">
        <v>99</v>
      </c>
      <c r="I65" s="90"/>
      <c r="J65" s="91"/>
      <c r="K65" s="27"/>
      <c r="L65" s="36">
        <f t="shared" si="1"/>
        <v>0</v>
      </c>
    </row>
    <row r="66" spans="2:12" ht="50.25" customHeight="1" x14ac:dyDescent="0.2">
      <c r="B66" s="9"/>
      <c r="C66" s="122" t="s">
        <v>165</v>
      </c>
      <c r="D66" s="123"/>
      <c r="E66" s="124"/>
      <c r="F66" s="33" t="s">
        <v>98</v>
      </c>
      <c r="G66" s="34">
        <v>15</v>
      </c>
      <c r="H66" s="35" t="s">
        <v>99</v>
      </c>
      <c r="I66" s="90"/>
      <c r="J66" s="91"/>
      <c r="K66" s="27"/>
      <c r="L66" s="36">
        <f t="shared" si="1"/>
        <v>0</v>
      </c>
    </row>
    <row r="67" spans="2:12" x14ac:dyDescent="0.2">
      <c r="B67" s="113" t="s">
        <v>77</v>
      </c>
      <c r="C67" s="114"/>
      <c r="D67" s="114"/>
      <c r="E67" s="114"/>
      <c r="F67" s="114"/>
      <c r="G67" s="114"/>
      <c r="H67" s="114"/>
      <c r="I67" s="114"/>
      <c r="J67" s="115"/>
      <c r="K67" s="23" t="s">
        <v>0</v>
      </c>
      <c r="L67" s="14">
        <f>L59</f>
        <v>0</v>
      </c>
    </row>
    <row r="68" spans="2:12" x14ac:dyDescent="0.2">
      <c r="B68" s="111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2:12" ht="21" customHeight="1" x14ac:dyDescent="0.2">
      <c r="B69" s="107" t="s">
        <v>78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9"/>
    </row>
    <row r="70" spans="2:12" x14ac:dyDescent="0.2">
      <c r="B70" s="9">
        <v>6</v>
      </c>
      <c r="C70" s="104" t="s">
        <v>16</v>
      </c>
      <c r="D70" s="104"/>
      <c r="E70" s="104"/>
      <c r="F70" s="104"/>
      <c r="G70" s="104"/>
      <c r="H70" s="104"/>
      <c r="I70" s="104"/>
      <c r="J70" s="104"/>
      <c r="K70" s="9" t="s">
        <v>2</v>
      </c>
      <c r="L70" s="9" t="s">
        <v>1</v>
      </c>
    </row>
    <row r="71" spans="2:12" x14ac:dyDescent="0.2">
      <c r="B71" s="9" t="s">
        <v>4</v>
      </c>
      <c r="C71" s="105" t="s">
        <v>17</v>
      </c>
      <c r="D71" s="105"/>
      <c r="E71" s="105"/>
      <c r="F71" s="105"/>
      <c r="G71" s="105"/>
      <c r="H71" s="105"/>
      <c r="I71" s="105"/>
      <c r="J71" s="105"/>
      <c r="K71" s="6"/>
      <c r="L71" s="13">
        <f>ROUND(K71*L106,2)</f>
        <v>0</v>
      </c>
    </row>
    <row r="72" spans="2:12" x14ac:dyDescent="0.2">
      <c r="B72" s="9" t="s">
        <v>5</v>
      </c>
      <c r="C72" s="105" t="s">
        <v>3</v>
      </c>
      <c r="D72" s="105"/>
      <c r="E72" s="105"/>
      <c r="F72" s="105"/>
      <c r="G72" s="105"/>
      <c r="H72" s="105"/>
      <c r="I72" s="105"/>
      <c r="J72" s="105"/>
      <c r="K72" s="6"/>
      <c r="L72" s="13">
        <f>ROUND(K72*(L71+L106),2)</f>
        <v>0</v>
      </c>
    </row>
    <row r="73" spans="2:12" x14ac:dyDescent="0.2">
      <c r="B73" s="9" t="s">
        <v>6</v>
      </c>
      <c r="C73" s="95" t="s">
        <v>44</v>
      </c>
      <c r="D73" s="95"/>
      <c r="E73" s="95"/>
      <c r="F73" s="95"/>
      <c r="G73" s="95"/>
      <c r="H73" s="95"/>
      <c r="I73" s="95"/>
      <c r="J73" s="95"/>
      <c r="K73" s="37"/>
      <c r="L73" s="38"/>
    </row>
    <row r="74" spans="2:12" x14ac:dyDescent="0.2">
      <c r="B74" s="9" t="s">
        <v>45</v>
      </c>
      <c r="C74" s="105" t="s">
        <v>41</v>
      </c>
      <c r="D74" s="105"/>
      <c r="E74" s="105"/>
      <c r="F74" s="105"/>
      <c r="G74" s="105"/>
      <c r="H74" s="105"/>
      <c r="I74" s="105"/>
      <c r="J74" s="105"/>
      <c r="K74" s="6">
        <v>6.4999999999999997E-3</v>
      </c>
      <c r="L74" s="13">
        <f>((L$71+L$72+L$106)*K74)/(100%-K74)</f>
        <v>0</v>
      </c>
    </row>
    <row r="75" spans="2:12" x14ac:dyDescent="0.2">
      <c r="B75" s="9" t="s">
        <v>46</v>
      </c>
      <c r="C75" s="105" t="s">
        <v>42</v>
      </c>
      <c r="D75" s="105"/>
      <c r="E75" s="105"/>
      <c r="F75" s="105"/>
      <c r="G75" s="105"/>
      <c r="H75" s="105"/>
      <c r="I75" s="105"/>
      <c r="J75" s="105"/>
      <c r="K75" s="6">
        <v>7.5999999999999998E-2</v>
      </c>
      <c r="L75" s="13">
        <f>((L$71+L$72+L$106)*K75)/(100%-K75)</f>
        <v>0</v>
      </c>
    </row>
    <row r="76" spans="2:12" x14ac:dyDescent="0.2">
      <c r="B76" s="9" t="s">
        <v>47</v>
      </c>
      <c r="C76" s="105" t="s">
        <v>43</v>
      </c>
      <c r="D76" s="105"/>
      <c r="E76" s="105"/>
      <c r="F76" s="105"/>
      <c r="G76" s="105"/>
      <c r="H76" s="105"/>
      <c r="I76" s="105"/>
      <c r="J76" s="105"/>
      <c r="K76" s="39">
        <v>0.03</v>
      </c>
      <c r="L76" s="13">
        <f>((L$71+L$72+L$106)*K76)/(100%-K76)</f>
        <v>0</v>
      </c>
    </row>
    <row r="77" spans="2:12" x14ac:dyDescent="0.2">
      <c r="B77" s="113" t="s">
        <v>79</v>
      </c>
      <c r="C77" s="114"/>
      <c r="D77" s="114"/>
      <c r="E77" s="114"/>
      <c r="F77" s="114"/>
      <c r="G77" s="114"/>
      <c r="H77" s="114"/>
      <c r="I77" s="114"/>
      <c r="J77" s="115"/>
      <c r="K77" s="40"/>
      <c r="L77" s="14">
        <f>ROUND(SUM(L71:L76),2)</f>
        <v>0</v>
      </c>
    </row>
    <row r="78" spans="2:12" ht="30" customHeight="1" x14ac:dyDescent="0.2">
      <c r="B78" s="41"/>
      <c r="C78" s="145"/>
      <c r="D78" s="145"/>
      <c r="E78" s="145"/>
      <c r="F78" s="145"/>
      <c r="G78" s="145"/>
      <c r="H78" s="145"/>
      <c r="I78" s="145"/>
      <c r="J78" s="145"/>
      <c r="K78" s="145"/>
      <c r="L78" s="145"/>
    </row>
    <row r="79" spans="2:12" x14ac:dyDescent="0.2">
      <c r="B79" s="197" t="s">
        <v>80</v>
      </c>
      <c r="C79" s="198"/>
      <c r="D79" s="198"/>
      <c r="E79" s="198"/>
      <c r="F79" s="198"/>
      <c r="G79" s="198"/>
      <c r="H79" s="198"/>
      <c r="I79" s="198"/>
      <c r="J79" s="198"/>
      <c r="K79" s="198"/>
      <c r="L79" s="199"/>
    </row>
    <row r="80" spans="2:12" ht="12.75" hidden="1" customHeight="1" x14ac:dyDescent="0.2">
      <c r="B80" s="135" t="s">
        <v>18</v>
      </c>
      <c r="C80" s="136"/>
      <c r="D80" s="136"/>
      <c r="E80" s="136"/>
      <c r="F80" s="136"/>
      <c r="G80" s="136"/>
      <c r="H80" s="136"/>
      <c r="I80" s="136"/>
      <c r="J80" s="136"/>
      <c r="K80" s="177"/>
      <c r="L80" s="9" t="s">
        <v>1</v>
      </c>
    </row>
    <row r="81" spans="2:12" ht="40.5" hidden="1" customHeight="1" x14ac:dyDescent="0.2">
      <c r="B81" s="27" t="s">
        <v>4</v>
      </c>
      <c r="C81" s="144" t="str">
        <f>B4</f>
        <v>PLANILHA DE COMPOSIÇÃO DE CUSTO E FORMAÇÃO DE PREÇO (Preencher os campos marcados em verde)</v>
      </c>
      <c r="D81" s="145"/>
      <c r="E81" s="145"/>
      <c r="F81" s="145"/>
      <c r="G81" s="145"/>
      <c r="H81" s="145"/>
      <c r="I81" s="145"/>
      <c r="J81" s="145"/>
      <c r="K81" s="146"/>
      <c r="L81" s="13">
        <f>L8</f>
        <v>0</v>
      </c>
    </row>
    <row r="82" spans="2:12" ht="12.75" hidden="1" customHeight="1" x14ac:dyDescent="0.2">
      <c r="B82" s="27" t="s">
        <v>5</v>
      </c>
      <c r="C82" s="144" t="str">
        <f>B10</f>
        <v>p</v>
      </c>
      <c r="D82" s="145"/>
      <c r="E82" s="145"/>
      <c r="F82" s="145"/>
      <c r="G82" s="145"/>
      <c r="H82" s="145"/>
      <c r="I82" s="145"/>
      <c r="J82" s="145"/>
      <c r="K82" s="146"/>
      <c r="L82" s="13">
        <f>L40</f>
        <v>0</v>
      </c>
    </row>
    <row r="83" spans="2:12" ht="12.75" hidden="1" customHeight="1" x14ac:dyDescent="0.2">
      <c r="B83" s="27" t="s">
        <v>6</v>
      </c>
      <c r="C83" s="144" t="str">
        <f>B42</f>
        <v>MÓDULO 3 – PROVISÃO PARA RESCISÃO</v>
      </c>
      <c r="D83" s="145"/>
      <c r="E83" s="145"/>
      <c r="F83" s="145"/>
      <c r="G83" s="145"/>
      <c r="H83" s="145"/>
      <c r="I83" s="145"/>
      <c r="J83" s="145"/>
      <c r="K83" s="146"/>
      <c r="L83" s="13">
        <f>L49</f>
        <v>0</v>
      </c>
    </row>
    <row r="84" spans="2:12" ht="12.75" hidden="1" customHeight="1" x14ac:dyDescent="0.2">
      <c r="B84" s="27" t="s">
        <v>7</v>
      </c>
      <c r="C84" s="144" t="str">
        <f>B51</f>
        <v>MÓDULO 4 – CUSTO DE REPOSIÇÃO DO PROFISSIONAL AUSENTE</v>
      </c>
      <c r="D84" s="145"/>
      <c r="E84" s="145"/>
      <c r="F84" s="145"/>
      <c r="G84" s="145"/>
      <c r="H84" s="145"/>
      <c r="I84" s="145"/>
      <c r="J84" s="145"/>
      <c r="K84" s="146"/>
      <c r="L84" s="13" t="e">
        <f>#REF!</f>
        <v>#REF!</v>
      </c>
    </row>
    <row r="85" spans="2:12" ht="12.75" hidden="1" customHeight="1" x14ac:dyDescent="0.2">
      <c r="B85" s="27" t="s">
        <v>8</v>
      </c>
      <c r="C85" s="144" t="str">
        <f>B57</f>
        <v>MÓDULO 5 – INSUMOS DIVERSOS</v>
      </c>
      <c r="D85" s="145"/>
      <c r="E85" s="145"/>
      <c r="F85" s="145"/>
      <c r="G85" s="145"/>
      <c r="H85" s="145"/>
      <c r="I85" s="145"/>
      <c r="J85" s="145"/>
      <c r="K85" s="146"/>
      <c r="L85" s="13">
        <f>L67</f>
        <v>0</v>
      </c>
    </row>
    <row r="86" spans="2:12" ht="12.75" hidden="1" customHeight="1" x14ac:dyDescent="0.2">
      <c r="B86" s="9"/>
      <c r="C86" s="135" t="s">
        <v>81</v>
      </c>
      <c r="D86" s="136"/>
      <c r="E86" s="136"/>
      <c r="F86" s="136"/>
      <c r="G86" s="136"/>
      <c r="H86" s="136"/>
      <c r="I86" s="136"/>
      <c r="J86" s="136"/>
      <c r="K86" s="177"/>
      <c r="L86" s="24" t="e">
        <f>TRUNC(SUM(L81:L85),2)</f>
        <v>#REF!</v>
      </c>
    </row>
    <row r="87" spans="2:12" ht="13.5" hidden="1" customHeight="1" x14ac:dyDescent="0.2">
      <c r="B87" s="27" t="s">
        <v>9</v>
      </c>
      <c r="C87" s="144" t="str">
        <f>B69</f>
        <v>MÓDULO 6 – CUSTOS INDIRETOS, TRIBUTOS E LUCRO</v>
      </c>
      <c r="D87" s="145"/>
      <c r="E87" s="145"/>
      <c r="F87" s="145"/>
      <c r="G87" s="145"/>
      <c r="H87" s="145"/>
      <c r="I87" s="145"/>
      <c r="J87" s="145"/>
      <c r="K87" s="146"/>
      <c r="L87" s="13">
        <f>L77</f>
        <v>0</v>
      </c>
    </row>
    <row r="88" spans="2:12" ht="13.5" hidden="1" customHeight="1" x14ac:dyDescent="0.2">
      <c r="B88" s="135" t="s">
        <v>83</v>
      </c>
      <c r="C88" s="136"/>
      <c r="D88" s="136"/>
      <c r="E88" s="136"/>
      <c r="F88" s="136"/>
      <c r="G88" s="136"/>
      <c r="H88" s="136"/>
      <c r="I88" s="136"/>
      <c r="J88" s="136"/>
      <c r="K88" s="177"/>
      <c r="L88" s="24" t="e">
        <f>TRUNC(SUM(L86:L87),2)</f>
        <v>#REF!</v>
      </c>
    </row>
    <row r="89" spans="2:12" ht="12.75" hidden="1" customHeight="1" x14ac:dyDescent="0.2">
      <c r="B89" s="197" t="s">
        <v>80</v>
      </c>
      <c r="C89" s="198"/>
      <c r="D89" s="198"/>
      <c r="E89" s="198"/>
      <c r="F89" s="198"/>
      <c r="G89" s="198"/>
      <c r="H89" s="198"/>
      <c r="I89" s="198"/>
      <c r="J89" s="198"/>
      <c r="K89" s="198"/>
      <c r="L89" s="199"/>
    </row>
    <row r="90" spans="2:12" ht="12.75" hidden="1" customHeight="1" x14ac:dyDescent="0.2">
      <c r="B90" s="135" t="s">
        <v>18</v>
      </c>
      <c r="C90" s="136"/>
      <c r="D90" s="136"/>
      <c r="E90" s="136"/>
      <c r="F90" s="136"/>
      <c r="G90" s="136"/>
      <c r="H90" s="136"/>
      <c r="I90" s="136"/>
      <c r="J90" s="136"/>
      <c r="K90" s="177"/>
      <c r="L90" s="9" t="s">
        <v>1</v>
      </c>
    </row>
    <row r="91" spans="2:12" ht="13.5" hidden="1" customHeight="1" x14ac:dyDescent="0.2">
      <c r="B91" s="27" t="s">
        <v>4</v>
      </c>
      <c r="C91" s="144" t="str">
        <f>B10</f>
        <v>p</v>
      </c>
      <c r="D91" s="145"/>
      <c r="E91" s="145"/>
      <c r="F91" s="145"/>
      <c r="G91" s="145"/>
      <c r="H91" s="145"/>
      <c r="I91" s="145"/>
      <c r="J91" s="145"/>
      <c r="K91" s="146"/>
      <c r="L91" s="13">
        <f>L18</f>
        <v>0</v>
      </c>
    </row>
    <row r="92" spans="2:12" ht="13.5" hidden="1" customHeight="1" x14ac:dyDescent="0.2">
      <c r="B92" s="27" t="s">
        <v>5</v>
      </c>
      <c r="C92" s="144" t="str">
        <f>B20</f>
        <v>D</v>
      </c>
      <c r="D92" s="145"/>
      <c r="E92" s="145"/>
      <c r="F92" s="145"/>
      <c r="G92" s="145"/>
      <c r="H92" s="145"/>
      <c r="I92" s="145"/>
      <c r="J92" s="145"/>
      <c r="K92" s="146"/>
      <c r="L92" s="13">
        <f>L50</f>
        <v>0</v>
      </c>
    </row>
    <row r="93" spans="2:12" ht="12.75" hidden="1" customHeight="1" x14ac:dyDescent="0.2">
      <c r="B93" s="27" t="s">
        <v>6</v>
      </c>
      <c r="C93" s="144" t="str">
        <f>B52</f>
        <v>Módulo 4 - Cobertura de Férias e Ausências Legais</v>
      </c>
      <c r="D93" s="145"/>
      <c r="E93" s="145"/>
      <c r="F93" s="145"/>
      <c r="G93" s="145"/>
      <c r="H93" s="145"/>
      <c r="I93" s="145"/>
      <c r="J93" s="145"/>
      <c r="K93" s="146"/>
      <c r="L93" s="13" t="e">
        <f>#REF!</f>
        <v>#REF!</v>
      </c>
    </row>
    <row r="94" spans="2:12" ht="12.75" hidden="1" customHeight="1" x14ac:dyDescent="0.2">
      <c r="B94" s="27" t="s">
        <v>7</v>
      </c>
      <c r="C94" s="144" t="e">
        <f>#REF!</f>
        <v>#REF!</v>
      </c>
      <c r="D94" s="145"/>
      <c r="E94" s="145"/>
      <c r="F94" s="145"/>
      <c r="G94" s="145"/>
      <c r="H94" s="145"/>
      <c r="I94" s="145"/>
      <c r="J94" s="145"/>
      <c r="K94" s="146"/>
      <c r="L94" s="13" t="e">
        <f>#REF!</f>
        <v>#REF!</v>
      </c>
    </row>
    <row r="95" spans="2:12" ht="13.5" hidden="1" customHeight="1" x14ac:dyDescent="0.2">
      <c r="B95" s="27" t="s">
        <v>8</v>
      </c>
      <c r="C95" s="144" t="e">
        <f>#REF!</f>
        <v>#REF!</v>
      </c>
      <c r="D95" s="145"/>
      <c r="E95" s="145"/>
      <c r="F95" s="145"/>
      <c r="G95" s="145"/>
      <c r="H95" s="145"/>
      <c r="I95" s="145"/>
      <c r="J95" s="145"/>
      <c r="K95" s="146"/>
      <c r="L95" s="13">
        <f>L77</f>
        <v>0</v>
      </c>
    </row>
    <row r="96" spans="2:12" ht="13.5" hidden="1" customHeight="1" x14ac:dyDescent="0.2">
      <c r="B96" s="9"/>
      <c r="C96" s="135" t="s">
        <v>81</v>
      </c>
      <c r="D96" s="136"/>
      <c r="E96" s="136"/>
      <c r="F96" s="136"/>
      <c r="G96" s="136"/>
      <c r="H96" s="136"/>
      <c r="I96" s="136"/>
      <c r="J96" s="136"/>
      <c r="K96" s="177"/>
      <c r="L96" s="24" t="e">
        <f>TRUNC(SUM(L91:L95),2)</f>
        <v>#REF!</v>
      </c>
    </row>
    <row r="97" spans="2:12" ht="13.5" hidden="1" customHeight="1" thickBot="1" x14ac:dyDescent="0.25">
      <c r="B97" s="27" t="s">
        <v>9</v>
      </c>
      <c r="C97" s="144" t="e">
        <f>#REF!</f>
        <v>#REF!</v>
      </c>
      <c r="D97" s="145"/>
      <c r="E97" s="145"/>
      <c r="F97" s="145"/>
      <c r="G97" s="145"/>
      <c r="H97" s="145"/>
      <c r="I97" s="145"/>
      <c r="J97" s="145"/>
      <c r="K97" s="146"/>
      <c r="L97" s="13" t="e">
        <f>#REF!</f>
        <v>#REF!</v>
      </c>
    </row>
    <row r="98" spans="2:12" ht="13.5" hidden="1" customHeight="1" thickBot="1" x14ac:dyDescent="0.25">
      <c r="B98" s="135" t="s">
        <v>83</v>
      </c>
      <c r="C98" s="136"/>
      <c r="D98" s="136"/>
      <c r="E98" s="136"/>
      <c r="F98" s="136"/>
      <c r="G98" s="136"/>
      <c r="H98" s="136"/>
      <c r="I98" s="136"/>
      <c r="J98" s="136"/>
      <c r="K98" s="177"/>
      <c r="L98" s="24" t="e">
        <f>TRUNC(SUM(L96:L97),2)</f>
        <v>#REF!</v>
      </c>
    </row>
    <row r="99" spans="2:12" ht="12.75" hidden="1" customHeight="1" x14ac:dyDescent="0.2">
      <c r="B99" s="197" t="s">
        <v>80</v>
      </c>
      <c r="C99" s="198"/>
      <c r="D99" s="198"/>
      <c r="E99" s="198"/>
      <c r="F99" s="198"/>
      <c r="G99" s="198"/>
      <c r="H99" s="198"/>
      <c r="I99" s="198"/>
      <c r="J99" s="198"/>
      <c r="K99" s="198"/>
      <c r="L99" s="199"/>
    </row>
    <row r="100" spans="2:12" x14ac:dyDescent="0.2">
      <c r="B100" s="135" t="s">
        <v>18</v>
      </c>
      <c r="C100" s="136"/>
      <c r="D100" s="136"/>
      <c r="E100" s="136"/>
      <c r="F100" s="136"/>
      <c r="G100" s="136"/>
      <c r="H100" s="136"/>
      <c r="I100" s="136"/>
      <c r="J100" s="136"/>
      <c r="K100" s="177"/>
      <c r="L100" s="9" t="s">
        <v>1</v>
      </c>
    </row>
    <row r="101" spans="2:12" x14ac:dyDescent="0.2">
      <c r="B101" s="27" t="s">
        <v>4</v>
      </c>
      <c r="C101" s="144" t="s">
        <v>19</v>
      </c>
      <c r="D101" s="145"/>
      <c r="E101" s="145"/>
      <c r="F101" s="145"/>
      <c r="G101" s="145"/>
      <c r="H101" s="145"/>
      <c r="I101" s="145"/>
      <c r="J101" s="145"/>
      <c r="K101" s="146"/>
      <c r="L101" s="13">
        <f>L8</f>
        <v>0</v>
      </c>
    </row>
    <row r="102" spans="2:12" x14ac:dyDescent="0.2">
      <c r="B102" s="27" t="s">
        <v>5</v>
      </c>
      <c r="C102" s="144" t="s">
        <v>148</v>
      </c>
      <c r="D102" s="145"/>
      <c r="E102" s="145"/>
      <c r="F102" s="145"/>
      <c r="G102" s="145"/>
      <c r="H102" s="145"/>
      <c r="I102" s="145"/>
      <c r="J102" s="145"/>
      <c r="K102" s="146"/>
      <c r="L102" s="13">
        <f>L40</f>
        <v>0</v>
      </c>
    </row>
    <row r="103" spans="2:12" x14ac:dyDescent="0.2">
      <c r="B103" s="27" t="s">
        <v>6</v>
      </c>
      <c r="C103" s="144" t="str">
        <f>B42</f>
        <v>MÓDULO 3 – PROVISÃO PARA RESCISÃO</v>
      </c>
      <c r="D103" s="145"/>
      <c r="E103" s="145"/>
      <c r="F103" s="145"/>
      <c r="G103" s="145"/>
      <c r="H103" s="145"/>
      <c r="I103" s="145"/>
      <c r="J103" s="145"/>
      <c r="K103" s="146"/>
      <c r="L103" s="13">
        <f>L49</f>
        <v>0</v>
      </c>
    </row>
    <row r="104" spans="2:12" x14ac:dyDescent="0.2">
      <c r="B104" s="27" t="s">
        <v>7</v>
      </c>
      <c r="C104" s="144" t="str">
        <f>B51</f>
        <v>MÓDULO 4 – CUSTO DE REPOSIÇÃO DO PROFISSIONAL AUSENTE</v>
      </c>
      <c r="D104" s="145"/>
      <c r="E104" s="145"/>
      <c r="F104" s="145"/>
      <c r="G104" s="145"/>
      <c r="H104" s="145"/>
      <c r="I104" s="145"/>
      <c r="J104" s="145"/>
      <c r="K104" s="146"/>
      <c r="L104" s="13">
        <f>L55</f>
        <v>0</v>
      </c>
    </row>
    <row r="105" spans="2:12" x14ac:dyDescent="0.2">
      <c r="B105" s="27" t="s">
        <v>8</v>
      </c>
      <c r="C105" s="144" t="str">
        <f>B57</f>
        <v>MÓDULO 5 – INSUMOS DIVERSOS</v>
      </c>
      <c r="D105" s="145"/>
      <c r="E105" s="145"/>
      <c r="F105" s="145"/>
      <c r="G105" s="145"/>
      <c r="H105" s="145"/>
      <c r="I105" s="145"/>
      <c r="J105" s="145"/>
      <c r="K105" s="146"/>
      <c r="L105" s="13">
        <f>L67</f>
        <v>0</v>
      </c>
    </row>
    <row r="106" spans="2:12" x14ac:dyDescent="0.2">
      <c r="B106" s="9"/>
      <c r="C106" s="135" t="s">
        <v>81</v>
      </c>
      <c r="D106" s="136"/>
      <c r="E106" s="136"/>
      <c r="F106" s="136"/>
      <c r="G106" s="136"/>
      <c r="H106" s="136"/>
      <c r="I106" s="136"/>
      <c r="J106" s="136"/>
      <c r="K106" s="177"/>
      <c r="L106" s="24">
        <f>TRUNC(SUM(L101:L105),2)</f>
        <v>0</v>
      </c>
    </row>
    <row r="107" spans="2:12" x14ac:dyDescent="0.2">
      <c r="B107" s="27" t="s">
        <v>9</v>
      </c>
      <c r="C107" s="144" t="str">
        <f>B69</f>
        <v>MÓDULO 6 – CUSTOS INDIRETOS, TRIBUTOS E LUCRO</v>
      </c>
      <c r="D107" s="145"/>
      <c r="E107" s="145"/>
      <c r="F107" s="145"/>
      <c r="G107" s="145"/>
      <c r="H107" s="145"/>
      <c r="I107" s="145"/>
      <c r="J107" s="145"/>
      <c r="K107" s="146"/>
      <c r="L107" s="13">
        <f>L77</f>
        <v>0</v>
      </c>
    </row>
    <row r="108" spans="2:12" x14ac:dyDescent="0.2">
      <c r="B108" s="135" t="s">
        <v>83</v>
      </c>
      <c r="C108" s="136"/>
      <c r="D108" s="136"/>
      <c r="E108" s="136"/>
      <c r="F108" s="136"/>
      <c r="G108" s="136"/>
      <c r="H108" s="136"/>
      <c r="I108" s="136"/>
      <c r="J108" s="136"/>
      <c r="K108" s="177"/>
      <c r="L108" s="24">
        <f>TRUNC(SUM(L106:L107),2)</f>
        <v>0</v>
      </c>
    </row>
    <row r="110" spans="2:12" hidden="1" x14ac:dyDescent="0.2">
      <c r="B110" s="65" t="s">
        <v>82</v>
      </c>
      <c r="C110" s="65" t="e">
        <f>L88/L6</f>
        <v>#REF!</v>
      </c>
    </row>
    <row r="111" spans="2:12" x14ac:dyDescent="0.2">
      <c r="B111" s="66"/>
      <c r="C111" s="65"/>
      <c r="F111" s="67"/>
    </row>
    <row r="114" spans="2:2" x14ac:dyDescent="0.2">
      <c r="B114" s="67"/>
    </row>
    <row r="115" spans="2:2" x14ac:dyDescent="0.2">
      <c r="B115" s="67"/>
    </row>
  </sheetData>
  <sheetProtection algorithmName="SHA-512" hashValue="ZaFZ+u231qsf07pvUDt5zE58MGM5ahgYTNFrtBeThJPDaaPHOjfL5p9p07SEmWelNAH35l1jNmBOvfTyFp+9yw==" saltValue="D2wsfJM3s6l8wSRAEdM5UA==" spinCount="100000" sheet="1" objects="1" scenarios="1"/>
  <mergeCells count="117">
    <mergeCell ref="B2:C2"/>
    <mergeCell ref="D2:L2"/>
    <mergeCell ref="B3:C3"/>
    <mergeCell ref="D3:L3"/>
    <mergeCell ref="B1:L1"/>
    <mergeCell ref="B55:K55"/>
    <mergeCell ref="C60:E60"/>
    <mergeCell ref="C61:E61"/>
    <mergeCell ref="C62:E62"/>
    <mergeCell ref="B40:K40"/>
    <mergeCell ref="B41:L41"/>
    <mergeCell ref="B42:L42"/>
    <mergeCell ref="C43:J43"/>
    <mergeCell ref="C44:J44"/>
    <mergeCell ref="D29:E29"/>
    <mergeCell ref="H29:I29"/>
    <mergeCell ref="C22:J22"/>
    <mergeCell ref="C23:J23"/>
    <mergeCell ref="C24:J24"/>
    <mergeCell ref="B25:J25"/>
    <mergeCell ref="B26:L26"/>
    <mergeCell ref="B27:J27"/>
    <mergeCell ref="C20:J20"/>
    <mergeCell ref="C21:J21"/>
    <mergeCell ref="B52:J52"/>
    <mergeCell ref="C53:J53"/>
    <mergeCell ref="C54:J54"/>
    <mergeCell ref="B56:L56"/>
    <mergeCell ref="C46:J46"/>
    <mergeCell ref="C47:J47"/>
    <mergeCell ref="C48:J48"/>
    <mergeCell ref="B49:J49"/>
    <mergeCell ref="B50:L50"/>
    <mergeCell ref="B51:L51"/>
    <mergeCell ref="C106:K106"/>
    <mergeCell ref="C107:K107"/>
    <mergeCell ref="B108:K108"/>
    <mergeCell ref="C102:K102"/>
    <mergeCell ref="C103:K103"/>
    <mergeCell ref="C104:K104"/>
    <mergeCell ref="C105:K105"/>
    <mergeCell ref="B89:L89"/>
    <mergeCell ref="B90:K90"/>
    <mergeCell ref="C91:K91"/>
    <mergeCell ref="C92:K92"/>
    <mergeCell ref="C93:K93"/>
    <mergeCell ref="B98:K98"/>
    <mergeCell ref="C97:K97"/>
    <mergeCell ref="B99:L99"/>
    <mergeCell ref="B100:K100"/>
    <mergeCell ref="C101:K101"/>
    <mergeCell ref="C95:K95"/>
    <mergeCell ref="B79:L79"/>
    <mergeCell ref="B80:K80"/>
    <mergeCell ref="C81:K81"/>
    <mergeCell ref="C75:J75"/>
    <mergeCell ref="C76:J76"/>
    <mergeCell ref="B77:J77"/>
    <mergeCell ref="C78:L78"/>
    <mergeCell ref="C96:K96"/>
    <mergeCell ref="C94:K94"/>
    <mergeCell ref="B88:K88"/>
    <mergeCell ref="C82:K82"/>
    <mergeCell ref="C83:K83"/>
    <mergeCell ref="C84:K84"/>
    <mergeCell ref="C85:K85"/>
    <mergeCell ref="C86:K86"/>
    <mergeCell ref="C87:K87"/>
    <mergeCell ref="B69:L69"/>
    <mergeCell ref="C70:J70"/>
    <mergeCell ref="C71:J71"/>
    <mergeCell ref="C72:J72"/>
    <mergeCell ref="C73:J73"/>
    <mergeCell ref="C74:J74"/>
    <mergeCell ref="B67:J67"/>
    <mergeCell ref="B68:L68"/>
    <mergeCell ref="B57:L57"/>
    <mergeCell ref="C58:J58"/>
    <mergeCell ref="C59:J59"/>
    <mergeCell ref="I62:J62"/>
    <mergeCell ref="I63:J63"/>
    <mergeCell ref="I64:J64"/>
    <mergeCell ref="I65:J65"/>
    <mergeCell ref="I66:J66"/>
    <mergeCell ref="I60:J60"/>
    <mergeCell ref="I61:J61"/>
    <mergeCell ref="C63:E63"/>
    <mergeCell ref="C64:E64"/>
    <mergeCell ref="C65:E65"/>
    <mergeCell ref="C66:E66"/>
    <mergeCell ref="C45:J45"/>
    <mergeCell ref="B34:L34"/>
    <mergeCell ref="B35:L35"/>
    <mergeCell ref="B36:K36"/>
    <mergeCell ref="C37:K37"/>
    <mergeCell ref="C38:K38"/>
    <mergeCell ref="C39:K39"/>
    <mergeCell ref="C30:J30"/>
    <mergeCell ref="C31:J31"/>
    <mergeCell ref="C32:J32"/>
    <mergeCell ref="B33:K33"/>
    <mergeCell ref="B8:K8"/>
    <mergeCell ref="B10:L10"/>
    <mergeCell ref="D7:F7"/>
    <mergeCell ref="H7:J7"/>
    <mergeCell ref="B4:L4"/>
    <mergeCell ref="C5:J5"/>
    <mergeCell ref="C6:J6"/>
    <mergeCell ref="C19:J19"/>
    <mergeCell ref="B15:L15"/>
    <mergeCell ref="B16:J16"/>
    <mergeCell ref="C17:J17"/>
    <mergeCell ref="C18:J18"/>
    <mergeCell ref="B11:J11"/>
    <mergeCell ref="C12:J12"/>
    <mergeCell ref="C13:J13"/>
    <mergeCell ref="B14:J14"/>
  </mergeCells>
  <pageMargins left="0.39370078740157483" right="0.39370078740157483" top="0.39370078740157483" bottom="0.39370078740157483" header="0.39370078740157483" footer="0.39370078740157483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G20"/>
  <sheetViews>
    <sheetView zoomScaleNormal="100" workbookViewId="0">
      <selection activeCell="D5" sqref="D5"/>
    </sheetView>
  </sheetViews>
  <sheetFormatPr defaultRowHeight="12.75" x14ac:dyDescent="0.2"/>
  <cols>
    <col min="2" max="2" width="54.42578125" style="70" customWidth="1"/>
    <col min="3" max="3" width="17.42578125" style="79" customWidth="1"/>
    <col min="4" max="5" width="12.5703125" style="70" customWidth="1"/>
    <col min="6" max="6" width="18" style="79" customWidth="1"/>
    <col min="7" max="7" width="17.140625" customWidth="1"/>
  </cols>
  <sheetData>
    <row r="1" spans="2:7" s="70" customFormat="1" ht="45" customHeight="1" thickBot="1" x14ac:dyDescent="0.25">
      <c r="B1" s="202" t="s">
        <v>145</v>
      </c>
      <c r="C1" s="203"/>
      <c r="D1" s="203"/>
      <c r="E1" s="203"/>
      <c r="F1" s="203"/>
      <c r="G1" s="204"/>
    </row>
    <row r="2" spans="2:7" ht="25.5" x14ac:dyDescent="0.2">
      <c r="B2" s="71" t="s">
        <v>103</v>
      </c>
      <c r="C2" s="72" t="s">
        <v>104</v>
      </c>
      <c r="D2" s="73" t="s">
        <v>108</v>
      </c>
      <c r="E2" s="72" t="s">
        <v>109</v>
      </c>
      <c r="F2" s="72" t="s">
        <v>112</v>
      </c>
      <c r="G2" s="72" t="s">
        <v>107</v>
      </c>
    </row>
    <row r="3" spans="2:7" ht="51" x14ac:dyDescent="0.2">
      <c r="B3" s="74" t="s">
        <v>149</v>
      </c>
      <c r="C3" s="75">
        <v>2</v>
      </c>
      <c r="D3" s="7"/>
      <c r="E3" s="76">
        <f t="shared" ref="E3:E12" si="0">D3*C3</f>
        <v>0</v>
      </c>
      <c r="F3" s="75">
        <v>12</v>
      </c>
      <c r="G3" s="36">
        <f t="shared" ref="G3:G12" si="1">ROUND(E3/F3,2)</f>
        <v>0</v>
      </c>
    </row>
    <row r="4" spans="2:7" ht="51" x14ac:dyDescent="0.2">
      <c r="B4" s="77" t="s">
        <v>150</v>
      </c>
      <c r="C4" s="75">
        <v>2</v>
      </c>
      <c r="D4" s="7"/>
      <c r="E4" s="76">
        <f t="shared" si="0"/>
        <v>0</v>
      </c>
      <c r="F4" s="75">
        <v>12</v>
      </c>
      <c r="G4" s="36">
        <f t="shared" si="1"/>
        <v>0</v>
      </c>
    </row>
    <row r="5" spans="2:7" ht="78" customHeight="1" x14ac:dyDescent="0.2">
      <c r="B5" s="77" t="s">
        <v>157</v>
      </c>
      <c r="C5" s="75">
        <v>1</v>
      </c>
      <c r="D5" s="7"/>
      <c r="E5" s="76">
        <f t="shared" si="0"/>
        <v>0</v>
      </c>
      <c r="F5" s="75">
        <v>12</v>
      </c>
      <c r="G5" s="36">
        <f t="shared" si="1"/>
        <v>0</v>
      </c>
    </row>
    <row r="6" spans="2:7" ht="79.5" customHeight="1" x14ac:dyDescent="0.2">
      <c r="B6" s="77" t="s">
        <v>151</v>
      </c>
      <c r="C6" s="75">
        <v>2</v>
      </c>
      <c r="D6" s="7"/>
      <c r="E6" s="76">
        <f t="shared" si="0"/>
        <v>0</v>
      </c>
      <c r="F6" s="75">
        <v>12</v>
      </c>
      <c r="G6" s="36">
        <f t="shared" si="1"/>
        <v>0</v>
      </c>
    </row>
    <row r="7" spans="2:7" ht="65.25" customHeight="1" x14ac:dyDescent="0.2">
      <c r="B7" s="77" t="s">
        <v>170</v>
      </c>
      <c r="C7" s="75">
        <v>2</v>
      </c>
      <c r="D7" s="7"/>
      <c r="E7" s="76">
        <f t="shared" si="0"/>
        <v>0</v>
      </c>
      <c r="F7" s="75">
        <v>12</v>
      </c>
      <c r="G7" s="36">
        <f t="shared" si="1"/>
        <v>0</v>
      </c>
    </row>
    <row r="8" spans="2:7" ht="64.5" customHeight="1" x14ac:dyDescent="0.2">
      <c r="B8" s="77" t="s">
        <v>152</v>
      </c>
      <c r="C8" s="75">
        <v>4</v>
      </c>
      <c r="D8" s="7"/>
      <c r="E8" s="76">
        <f t="shared" si="0"/>
        <v>0</v>
      </c>
      <c r="F8" s="75">
        <v>12</v>
      </c>
      <c r="G8" s="36">
        <f t="shared" si="1"/>
        <v>0</v>
      </c>
    </row>
    <row r="9" spans="2:7" ht="40.5" customHeight="1" x14ac:dyDescent="0.2">
      <c r="B9" s="77" t="s">
        <v>153</v>
      </c>
      <c r="C9" s="75">
        <v>4</v>
      </c>
      <c r="D9" s="7"/>
      <c r="E9" s="76">
        <f t="shared" si="0"/>
        <v>0</v>
      </c>
      <c r="F9" s="75">
        <v>12</v>
      </c>
      <c r="G9" s="36">
        <f t="shared" si="1"/>
        <v>0</v>
      </c>
    </row>
    <row r="10" spans="2:7" ht="63" customHeight="1" x14ac:dyDescent="0.2">
      <c r="B10" s="77" t="s">
        <v>156</v>
      </c>
      <c r="C10" s="75">
        <v>4</v>
      </c>
      <c r="D10" s="7"/>
      <c r="E10" s="76">
        <f t="shared" si="0"/>
        <v>0</v>
      </c>
      <c r="F10" s="75">
        <v>12</v>
      </c>
      <c r="G10" s="36">
        <f t="shared" si="1"/>
        <v>0</v>
      </c>
    </row>
    <row r="11" spans="2:7" ht="25.5" customHeight="1" x14ac:dyDescent="0.2">
      <c r="B11" s="77" t="s">
        <v>154</v>
      </c>
      <c r="C11" s="75">
        <v>8</v>
      </c>
      <c r="D11" s="7"/>
      <c r="E11" s="76">
        <f t="shared" si="0"/>
        <v>0</v>
      </c>
      <c r="F11" s="75">
        <v>12</v>
      </c>
      <c r="G11" s="36">
        <f t="shared" si="1"/>
        <v>0</v>
      </c>
    </row>
    <row r="12" spans="2:7" ht="16.5" customHeight="1" x14ac:dyDescent="0.2">
      <c r="B12" s="77" t="s">
        <v>155</v>
      </c>
      <c r="C12" s="75">
        <v>3</v>
      </c>
      <c r="D12" s="7"/>
      <c r="E12" s="76">
        <f t="shared" si="0"/>
        <v>0</v>
      </c>
      <c r="F12" s="75">
        <v>12</v>
      </c>
      <c r="G12" s="36">
        <f t="shared" si="1"/>
        <v>0</v>
      </c>
    </row>
    <row r="13" spans="2:7" ht="25.5" customHeight="1" x14ac:dyDescent="0.2">
      <c r="B13" s="205" t="s">
        <v>113</v>
      </c>
      <c r="C13" s="205"/>
      <c r="D13" s="205"/>
      <c r="E13" s="205"/>
      <c r="F13" s="205"/>
      <c r="G13" s="78">
        <f>SUM(G3:G12)</f>
        <v>0</v>
      </c>
    </row>
    <row r="14" spans="2:7" x14ac:dyDescent="0.2">
      <c r="D14" s="201" t="s">
        <v>105</v>
      </c>
      <c r="E14" s="201"/>
      <c r="F14" s="8"/>
      <c r="G14" s="78">
        <f>F14*$G$13</f>
        <v>0</v>
      </c>
    </row>
    <row r="15" spans="2:7" x14ac:dyDescent="0.2">
      <c r="D15" s="201" t="s">
        <v>106</v>
      </c>
      <c r="E15" s="201"/>
      <c r="F15" s="8"/>
      <c r="G15" s="78">
        <f>F15*$G$13</f>
        <v>0</v>
      </c>
    </row>
    <row r="16" spans="2:7" ht="12.75" customHeight="1" x14ac:dyDescent="0.2">
      <c r="B16" s="206" t="s">
        <v>111</v>
      </c>
      <c r="C16" s="206"/>
      <c r="D16" s="206"/>
      <c r="E16" s="206"/>
      <c r="F16" s="206"/>
      <c r="G16" s="78">
        <f>SUM(G13:G15)</f>
        <v>0</v>
      </c>
    </row>
    <row r="17" spans="2:7" ht="12.75" customHeight="1" thickBot="1" x14ac:dyDescent="0.25">
      <c r="B17" s="201" t="s">
        <v>140</v>
      </c>
      <c r="C17" s="201"/>
      <c r="D17" s="201"/>
      <c r="E17" s="201"/>
      <c r="F17" s="8">
        <v>0.1125</v>
      </c>
      <c r="G17" s="80">
        <f>((G16)*F17)/(100%-F17)</f>
        <v>0</v>
      </c>
    </row>
    <row r="18" spans="2:7" ht="29.25" customHeight="1" thickBot="1" x14ac:dyDescent="0.25">
      <c r="B18" s="201" t="s">
        <v>110</v>
      </c>
      <c r="C18" s="201"/>
      <c r="D18" s="201"/>
      <c r="E18" s="201"/>
      <c r="F18" s="201"/>
      <c r="G18" s="81">
        <f>G17+G16</f>
        <v>0</v>
      </c>
    </row>
    <row r="20" spans="2:7" ht="12.75" customHeight="1" x14ac:dyDescent="0.2"/>
  </sheetData>
  <sheetProtection algorithmName="SHA-512" hashValue="vzzV1FwKFV3aDvCkSYgruAAnaBO+5+CbWuOIf9sx8JiWLTo6vVo0v30wGhSHtkgLWR7shphllEJprAE+VKBTtA==" saltValue="omWmdj8rxLvAMlAAmJz3GA==" spinCount="100000" sheet="1" objects="1" scenarios="1"/>
  <sortState xmlns:xlrd2="http://schemas.microsoft.com/office/spreadsheetml/2017/richdata2" ref="B3:C20">
    <sortCondition ref="B3:B20"/>
  </sortState>
  <mergeCells count="7">
    <mergeCell ref="B18:F18"/>
    <mergeCell ref="B1:G1"/>
    <mergeCell ref="B13:F13"/>
    <mergeCell ref="D14:E14"/>
    <mergeCell ref="D15:E15"/>
    <mergeCell ref="B17:E17"/>
    <mergeCell ref="B16:F16"/>
  </mergeCells>
  <pageMargins left="0.19685039370078741" right="0.19685039370078741" top="0.19685039370078741" bottom="0.19685039370078741" header="0.19685039370078741" footer="0.19685039370078741"/>
  <pageSetup paperSize="9" scale="72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G8"/>
  <sheetViews>
    <sheetView zoomScale="110" zoomScaleNormal="100" workbookViewId="0">
      <selection activeCell="E9" sqref="E9"/>
    </sheetView>
  </sheetViews>
  <sheetFormatPr defaultColWidth="12.5703125" defaultRowHeight="12.75" x14ac:dyDescent="0.2"/>
  <cols>
    <col min="1" max="1" width="5.5703125" style="70" customWidth="1"/>
    <col min="2" max="2" width="51.28515625" style="70" customWidth="1"/>
    <col min="3" max="3" width="12.5703125" style="79"/>
    <col min="4" max="4" width="17.7109375" style="70" customWidth="1"/>
    <col min="5" max="5" width="20.140625" style="70" customWidth="1"/>
    <col min="6" max="16384" width="12.5703125" style="70"/>
  </cols>
  <sheetData>
    <row r="1" spans="2:7" ht="39.75" customHeight="1" thickBot="1" x14ac:dyDescent="0.25">
      <c r="B1" s="202" t="s">
        <v>143</v>
      </c>
      <c r="C1" s="203"/>
      <c r="D1" s="203"/>
      <c r="E1" s="204"/>
    </row>
    <row r="2" spans="2:7" ht="38.25" x14ac:dyDescent="0.2">
      <c r="B2" s="82" t="s">
        <v>114</v>
      </c>
      <c r="C2" s="82" t="s">
        <v>115</v>
      </c>
      <c r="D2" s="82" t="s">
        <v>141</v>
      </c>
      <c r="E2" s="82" t="s">
        <v>142</v>
      </c>
    </row>
    <row r="3" spans="2:7" ht="15" customHeight="1" x14ac:dyDescent="0.2">
      <c r="B3" s="77" t="s">
        <v>118</v>
      </c>
      <c r="C3" s="83">
        <v>10</v>
      </c>
      <c r="D3" s="84">
        <f>Servente!L89</f>
        <v>0</v>
      </c>
      <c r="E3" s="84">
        <f>D3*C3</f>
        <v>0</v>
      </c>
    </row>
    <row r="4" spans="2:7" ht="15" customHeight="1" x14ac:dyDescent="0.2">
      <c r="B4" s="77" t="s">
        <v>119</v>
      </c>
      <c r="C4" s="83">
        <v>1</v>
      </c>
      <c r="D4" s="84">
        <f>'Servente cumulação copeira'!L92</f>
        <v>0</v>
      </c>
      <c r="E4" s="84">
        <f>D4*C4</f>
        <v>0</v>
      </c>
      <c r="G4" s="85"/>
    </row>
    <row r="5" spans="2:7" ht="15" customHeight="1" x14ac:dyDescent="0.2">
      <c r="B5" s="77" t="s">
        <v>120</v>
      </c>
      <c r="C5" s="83">
        <v>1</v>
      </c>
      <c r="D5" s="84">
        <f>Encarregado!L108</f>
        <v>0</v>
      </c>
      <c r="E5" s="84">
        <f>D5*C5</f>
        <v>0</v>
      </c>
      <c r="G5" s="85"/>
    </row>
    <row r="6" spans="2:7" ht="15" customHeight="1" thickBot="1" x14ac:dyDescent="0.25">
      <c r="B6" s="208" t="s">
        <v>116</v>
      </c>
      <c r="C6" s="208"/>
      <c r="D6" s="208"/>
      <c r="E6" s="86">
        <f>'equipamentos de limpeza e outro'!G18</f>
        <v>0</v>
      </c>
    </row>
    <row r="7" spans="2:7" ht="26.25" customHeight="1" thickBot="1" x14ac:dyDescent="0.25">
      <c r="B7" s="207" t="s">
        <v>117</v>
      </c>
      <c r="C7" s="207"/>
      <c r="D7" s="122"/>
      <c r="E7" s="87">
        <f>TRUNC(SUM(E3:E6),2)</f>
        <v>0</v>
      </c>
    </row>
    <row r="8" spans="2:7" ht="27" customHeight="1" thickBot="1" x14ac:dyDescent="0.25">
      <c r="B8" s="207" t="s">
        <v>172</v>
      </c>
      <c r="C8" s="207"/>
      <c r="D8" s="122"/>
      <c r="E8" s="87">
        <f>E7*12</f>
        <v>0</v>
      </c>
    </row>
  </sheetData>
  <sheetProtection algorithmName="SHA-512" hashValue="xFwB0qB3H0QZWlWnI4sTQESE3pnBnkmK60vYlzIUk5/xodvSNTg4TQn5B1Mr1BD0lGfJV4A5u7bCBo/kVek++w==" saltValue="xV6dIgBQAWT/rb1mq1i8fw==" spinCount="100000" sheet="1" objects="1" scenarios="1"/>
  <mergeCells count="4">
    <mergeCell ref="B7:D7"/>
    <mergeCell ref="B6:D6"/>
    <mergeCell ref="B1:E1"/>
    <mergeCell ref="B8:D8"/>
  </mergeCells>
  <pageMargins left="0.19685039370078741" right="0.19685039370078741" top="0.19685039370078741" bottom="0.19685039370078741" header="0.19685039370078741" footer="0.19685039370078741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Servente</vt:lpstr>
      <vt:lpstr>Servente cumulação copeira</vt:lpstr>
      <vt:lpstr>Encarregado</vt:lpstr>
      <vt:lpstr>equipamentos de limpeza e outro</vt:lpstr>
      <vt:lpstr>Valor final da proposta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licitacao2</cp:lastModifiedBy>
  <cp:lastPrinted>2025-04-09T19:11:37Z</cp:lastPrinted>
  <dcterms:created xsi:type="dcterms:W3CDTF">2010-12-08T17:56:29Z</dcterms:created>
  <dcterms:modified xsi:type="dcterms:W3CDTF">2025-07-14T14:07:49Z</dcterms:modified>
</cp:coreProperties>
</file>